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5" windowWidth="17625" windowHeight="123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<sst xmlns="http://schemas.openxmlformats.org/spreadsheetml/2006/main" count="239" uniqueCount="44">
  <si>
    <t>habitat availability</t>
  </si>
  <si>
    <t>graph scale</t>
  </si>
  <si>
    <t xml:space="preserve">graph  </t>
  </si>
  <si>
    <t>meas</t>
  </si>
  <si>
    <t>calc</t>
  </si>
  <si>
    <t>Category</t>
  </si>
  <si>
    <t>Category (cm/s)</t>
  </si>
  <si>
    <t>Substrate</t>
  </si>
  <si>
    <t>rbt adult</t>
  </si>
  <si>
    <t>preference</t>
  </si>
  <si>
    <t>pref</t>
  </si>
  <si>
    <t>rbt juv</t>
  </si>
  <si>
    <t>hardhead adult</t>
  </si>
  <si>
    <t>hardhead juv</t>
  </si>
  <si>
    <t>zoom @ 300%</t>
  </si>
  <si>
    <t>(vel)</t>
  </si>
  <si>
    <t>(depth)</t>
  </si>
  <si>
    <t>(substrate)</t>
  </si>
  <si>
    <t>0*</t>
  </si>
  <si>
    <t>depth (cm)]</t>
  </si>
  <si>
    <t>64?</t>
  </si>
  <si>
    <t>76?</t>
  </si>
  <si>
    <t>substrate</t>
  </si>
  <si>
    <t>depth (cm)</t>
  </si>
  <si>
    <t>-</t>
  </si>
  <si>
    <t>--</t>
  </si>
  <si>
    <t>10?</t>
  </si>
  <si>
    <t>46?</t>
  </si>
  <si>
    <t>56?</t>
  </si>
  <si>
    <t>59?</t>
  </si>
  <si>
    <t>60?</t>
  </si>
  <si>
    <t>75?</t>
  </si>
  <si>
    <t>78?</t>
  </si>
  <si>
    <t>58?</t>
  </si>
  <si>
    <t>*value close to 0 (to small to measure accurately)</t>
  </si>
  <si>
    <t>no value</t>
  </si>
  <si>
    <t>graph</t>
  </si>
  <si>
    <t>depth cm</t>
  </si>
  <si>
    <t>velocity cm/s</t>
  </si>
  <si>
    <t>ft/s</t>
  </si>
  <si>
    <t>ft</t>
  </si>
  <si>
    <t>Rel</t>
  </si>
  <si>
    <t>Image</t>
  </si>
  <si>
    <t>Data Measured from Original PG&amp;E Report Charts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</si>
</sst>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3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3"/>
  <sheetViews>
    <sheetView tabSelected="1" zoomScale="75" zoomScaleNormal="75" workbookViewId="0" topLeftCell="A1">
      <selection activeCell="E2" sqref="E2"/>
    </sheetView>
  </sheetViews>
  <sheetFormatPr defaultColWidth="9.140625" defaultRowHeight="12.75"/>
  <cols>
    <col min="1" max="5" width="11.57421875" style="1" customWidth="1"/>
    <col min="6" max="7" width="8.8515625" style="1" customWidth="1"/>
    <col min="8" max="9" width="11.57421875" style="1" customWidth="1"/>
    <col min="10" max="12" width="8.8515625" style="1" customWidth="1"/>
    <col min="13" max="15" width="11.57421875" style="1" customWidth="1"/>
    <col min="16" max="40" width="8.8515625" style="1" customWidth="1"/>
  </cols>
  <sheetData>
    <row r="1" spans="1:5" ht="12.75">
      <c r="A1" s="1" t="s">
        <v>42</v>
      </c>
      <c r="B1" s="1" t="s">
        <v>14</v>
      </c>
      <c r="E1" s="1" t="s">
        <v>43</v>
      </c>
    </row>
    <row r="2" ht="12.75">
      <c r="B2" s="3" t="s">
        <v>34</v>
      </c>
    </row>
    <row r="4" spans="3:4" ht="12.75">
      <c r="C4" s="4" t="s">
        <v>0</v>
      </c>
      <c r="D4" s="4"/>
    </row>
    <row r="5" spans="1:21" ht="12.75">
      <c r="A5" s="5" t="s">
        <v>1</v>
      </c>
      <c r="B5" s="5" t="s">
        <v>15</v>
      </c>
      <c r="C5" s="1" t="s">
        <v>38</v>
      </c>
      <c r="G5" s="6">
        <f>MAX(F7:F29)</f>
        <v>0.23601659751037343</v>
      </c>
      <c r="L5" s="5" t="s">
        <v>1</v>
      </c>
      <c r="M5" s="5" t="s">
        <v>16</v>
      </c>
      <c r="N5" s="1" t="s">
        <v>19</v>
      </c>
      <c r="R5" s="6">
        <f>MAX(Q7:Q29)</f>
        <v>0.5626556016597509</v>
      </c>
      <c r="S5" s="5" t="s">
        <v>1</v>
      </c>
      <c r="T5" s="5" t="s">
        <v>17</v>
      </c>
      <c r="U5" s="1" t="s">
        <v>7</v>
      </c>
    </row>
    <row r="6" spans="1:23" ht="12.75">
      <c r="A6" s="5" t="s">
        <v>2</v>
      </c>
      <c r="C6" s="1" t="s">
        <v>6</v>
      </c>
      <c r="D6" s="1" t="s">
        <v>39</v>
      </c>
      <c r="E6" s="1" t="s">
        <v>3</v>
      </c>
      <c r="F6" s="1" t="s">
        <v>4</v>
      </c>
      <c r="G6" s="2" t="s">
        <v>41</v>
      </c>
      <c r="I6" s="1">
        <f>MAX(I7:I25)</f>
        <v>5.041666666666666</v>
      </c>
      <c r="L6" s="5" t="s">
        <v>2</v>
      </c>
      <c r="N6" s="1" t="s">
        <v>5</v>
      </c>
      <c r="O6" s="2" t="s">
        <v>40</v>
      </c>
      <c r="P6" s="1" t="s">
        <v>3</v>
      </c>
      <c r="Q6" s="1" t="s">
        <v>4</v>
      </c>
      <c r="R6" s="2" t="s">
        <v>41</v>
      </c>
      <c r="S6" s="5" t="s">
        <v>2</v>
      </c>
      <c r="T6" s="5" t="s">
        <v>3</v>
      </c>
      <c r="U6" s="1" t="s">
        <v>5</v>
      </c>
      <c r="V6" s="1" t="s">
        <v>3</v>
      </c>
      <c r="W6" s="1" t="s">
        <v>4</v>
      </c>
    </row>
    <row r="7" spans="1:23" ht="12.75">
      <c r="A7" s="5">
        <v>0.24</v>
      </c>
      <c r="B7" s="1">
        <f>A7/A10</f>
        <v>0.0995850622406639</v>
      </c>
      <c r="C7" s="1">
        <v>0.75</v>
      </c>
      <c r="D7" s="1">
        <f>CONVERT(C7,"cm","ft")</f>
        <v>0.024606299212598427</v>
      </c>
      <c r="E7" s="1">
        <v>2.3</v>
      </c>
      <c r="F7" s="6">
        <f>E7*(0.24/2.41)</f>
        <v>0.22904564315352693</v>
      </c>
      <c r="G7" s="6">
        <f>F7/G5</f>
        <v>0.970464135021097</v>
      </c>
      <c r="I7" s="1">
        <f>F35/F7</f>
        <v>0</v>
      </c>
      <c r="J7" s="1">
        <f>I7/$I$6</f>
        <v>0</v>
      </c>
      <c r="L7" s="5">
        <v>0.6</v>
      </c>
      <c r="M7" s="1">
        <f>L7/2.41</f>
        <v>0.24896265560165973</v>
      </c>
      <c r="N7" s="1">
        <v>5</v>
      </c>
      <c r="O7" s="1">
        <f>CONVERT(N7,"cm","ft")</f>
        <v>0.16404199475065617</v>
      </c>
      <c r="P7" s="1">
        <v>0.76</v>
      </c>
      <c r="Q7" s="1">
        <f>P7*(0.6/2.41)</f>
        <v>0.1892116182572614</v>
      </c>
      <c r="R7" s="6">
        <f>Q7/R5</f>
        <v>0.33628318584070804</v>
      </c>
      <c r="S7" s="5">
        <v>0.14</v>
      </c>
      <c r="T7" s="1">
        <f>0.14/2.4</f>
        <v>0.05833333333333334</v>
      </c>
      <c r="U7" s="1">
        <v>1</v>
      </c>
      <c r="V7" s="1" t="s">
        <v>18</v>
      </c>
      <c r="W7" s="3">
        <v>0</v>
      </c>
    </row>
    <row r="8" spans="3:23" ht="12.75">
      <c r="C8" s="1">
        <v>5.75</v>
      </c>
      <c r="D8" s="1">
        <f>CONVERT(C8,"cm","ft")</f>
        <v>0.18864829396325458</v>
      </c>
      <c r="E8" s="1">
        <v>2.37</v>
      </c>
      <c r="F8" s="6">
        <f aca="true" t="shared" si="0" ref="F8:F25">E8*(0.24/2.41)</f>
        <v>0.23601659751037343</v>
      </c>
      <c r="G8" s="6">
        <f>F8/G5</f>
        <v>1</v>
      </c>
      <c r="I8" s="1">
        <f aca="true" t="shared" si="1" ref="I8:I25">F36/F8</f>
        <v>0.1508438818565401</v>
      </c>
      <c r="J8" s="1">
        <f aca="true" t="shared" si="2" ref="J8:J25">I8/$I$6</f>
        <v>0.029919447640966636</v>
      </c>
      <c r="N8" s="1">
        <v>15</v>
      </c>
      <c r="O8" s="1">
        <f>CONVERT(N8,"cm","ft")</f>
        <v>0.4921259842519685</v>
      </c>
      <c r="P8" s="1">
        <v>1.07</v>
      </c>
      <c r="Q8" s="1">
        <f aca="true" t="shared" si="3" ref="Q8:Q30">P8*(0.6/2.41)</f>
        <v>0.26639004149377593</v>
      </c>
      <c r="R8" s="6">
        <f>Q8/R5</f>
        <v>0.4734513274336284</v>
      </c>
      <c r="S8" s="5">
        <v>2.4</v>
      </c>
      <c r="U8" s="1">
        <v>1.5</v>
      </c>
      <c r="V8" s="1">
        <v>0</v>
      </c>
      <c r="W8" s="1">
        <f aca="true" t="shared" si="4" ref="W8:W21">V8*(0.14/2.4)</f>
        <v>0</v>
      </c>
    </row>
    <row r="9" spans="1:23" ht="12.75">
      <c r="A9" s="5" t="s">
        <v>3</v>
      </c>
      <c r="C9" s="1">
        <v>15</v>
      </c>
      <c r="D9" s="1">
        <f>CONVERT(C9,"cm","ft")</f>
        <v>0.4921259842519685</v>
      </c>
      <c r="E9" s="1">
        <v>1.8</v>
      </c>
      <c r="F9" s="6">
        <f t="shared" si="0"/>
        <v>0.17925311203319502</v>
      </c>
      <c r="G9" s="6">
        <f>F9/G5</f>
        <v>0.759493670886076</v>
      </c>
      <c r="I9" s="1">
        <f t="shared" si="1"/>
        <v>1.0541666666666665</v>
      </c>
      <c r="J9" s="1">
        <f t="shared" si="2"/>
        <v>0.20909090909090908</v>
      </c>
      <c r="L9" s="5" t="s">
        <v>3</v>
      </c>
      <c r="N9" s="1">
        <v>25</v>
      </c>
      <c r="O9" s="1">
        <f>CONVERT(N9,"cm","ft")</f>
        <v>0.8202099737532809</v>
      </c>
      <c r="P9" s="1">
        <v>1.41</v>
      </c>
      <c r="Q9" s="1">
        <f t="shared" si="3"/>
        <v>0.35103734439834017</v>
      </c>
      <c r="R9" s="6">
        <f>Q9/R5</f>
        <v>0.6238938053097345</v>
      </c>
      <c r="U9" s="1">
        <v>2</v>
      </c>
      <c r="V9" s="1">
        <v>0</v>
      </c>
      <c r="W9" s="1">
        <f t="shared" si="4"/>
        <v>0</v>
      </c>
    </row>
    <row r="10" spans="1:23" ht="12.75">
      <c r="A10" s="5">
        <v>2.41</v>
      </c>
      <c r="C10" s="1">
        <v>25</v>
      </c>
      <c r="D10" s="1">
        <f>CONVERT(C10,"cm","ft")</f>
        <v>0.8202099737532809</v>
      </c>
      <c r="E10" s="1">
        <v>1.19</v>
      </c>
      <c r="F10" s="6">
        <f t="shared" si="0"/>
        <v>0.11850622406639003</v>
      </c>
      <c r="G10" s="6">
        <f>F10/G5</f>
        <v>0.5021097046413502</v>
      </c>
      <c r="I10" s="1">
        <f t="shared" si="1"/>
        <v>1.2710084033613447</v>
      </c>
      <c r="J10" s="1">
        <f t="shared" si="2"/>
        <v>0.2521008403361345</v>
      </c>
      <c r="L10" s="5">
        <v>2.41</v>
      </c>
      <c r="N10" s="1">
        <v>35</v>
      </c>
      <c r="O10" s="1">
        <f>CONVERT(N10,"cm","ft")</f>
        <v>1.1482939632545932</v>
      </c>
      <c r="P10" s="1">
        <v>1.86</v>
      </c>
      <c r="Q10" s="1">
        <f t="shared" si="3"/>
        <v>0.4630705394190871</v>
      </c>
      <c r="R10" s="6">
        <f>Q10/R5</f>
        <v>0.8230088495575222</v>
      </c>
      <c r="U10" s="1">
        <v>2.5</v>
      </c>
      <c r="V10" s="1" t="s">
        <v>18</v>
      </c>
      <c r="W10" s="3">
        <v>0</v>
      </c>
    </row>
    <row r="11" spans="3:23" ht="12.75">
      <c r="C11" s="1">
        <v>35</v>
      </c>
      <c r="D11" s="1">
        <f>CONVERT(C11,"cm","ft")</f>
        <v>1.1482939632545932</v>
      </c>
      <c r="E11" s="1">
        <v>0.88</v>
      </c>
      <c r="F11" s="6">
        <f t="shared" si="0"/>
        <v>0.08763485477178423</v>
      </c>
      <c r="G11" s="6">
        <f>F11/G5</f>
        <v>0.37130801687763715</v>
      </c>
      <c r="I11" s="1">
        <f t="shared" si="1"/>
        <v>2.4479166666666665</v>
      </c>
      <c r="J11" s="1">
        <f t="shared" si="2"/>
        <v>0.4855371900826447</v>
      </c>
      <c r="N11" s="1">
        <v>45</v>
      </c>
      <c r="O11" s="1">
        <f>CONVERT(N11,"cm","ft")</f>
        <v>1.4763779527559056</v>
      </c>
      <c r="P11" s="1">
        <v>1.8</v>
      </c>
      <c r="Q11" s="1">
        <f t="shared" si="3"/>
        <v>0.4481327800829875</v>
      </c>
      <c r="R11" s="6">
        <f>Q11/R5</f>
        <v>0.7964601769911506</v>
      </c>
      <c r="U11" s="1">
        <v>3</v>
      </c>
      <c r="V11" s="1" t="s">
        <v>18</v>
      </c>
      <c r="W11" s="3">
        <v>0</v>
      </c>
    </row>
    <row r="12" spans="3:23" ht="12.75">
      <c r="C12" s="1">
        <v>45</v>
      </c>
      <c r="D12" s="1">
        <f>CONVERT(C12,"cm","ft")</f>
        <v>1.4763779527559056</v>
      </c>
      <c r="E12" s="1">
        <v>0.45</v>
      </c>
      <c r="F12" s="6">
        <f t="shared" si="0"/>
        <v>0.044813278008298756</v>
      </c>
      <c r="G12" s="6">
        <f>F12/G5</f>
        <v>0.189873417721519</v>
      </c>
      <c r="I12" s="1">
        <f t="shared" si="1"/>
        <v>3.238888888888889</v>
      </c>
      <c r="J12" s="1">
        <f t="shared" si="2"/>
        <v>0.6424242424242425</v>
      </c>
      <c r="N12" s="1">
        <v>55</v>
      </c>
      <c r="O12" s="1">
        <f>CONVERT(N12,"cm","ft")</f>
        <v>1.804461942257218</v>
      </c>
      <c r="P12" s="1">
        <v>2.26</v>
      </c>
      <c r="Q12" s="1">
        <f t="shared" si="3"/>
        <v>0.5626556016597509</v>
      </c>
      <c r="R12" s="6">
        <f>Q12/R5</f>
        <v>1</v>
      </c>
      <c r="U12" s="1">
        <v>3.5</v>
      </c>
      <c r="V12" s="1">
        <v>0</v>
      </c>
      <c r="W12" s="1">
        <f t="shared" si="4"/>
        <v>0</v>
      </c>
    </row>
    <row r="13" spans="3:23" ht="12.75">
      <c r="C13" s="1">
        <v>55</v>
      </c>
      <c r="D13" s="1">
        <f>CONVERT(C13,"cm","ft")</f>
        <v>1.804461942257218</v>
      </c>
      <c r="E13" s="1">
        <v>0.36</v>
      </c>
      <c r="F13" s="6">
        <f t="shared" si="0"/>
        <v>0.035850622406639</v>
      </c>
      <c r="G13" s="6">
        <f>F13/G5</f>
        <v>0.15189873417721517</v>
      </c>
      <c r="I13" s="1">
        <f t="shared" si="1"/>
        <v>2.979166666666667</v>
      </c>
      <c r="J13" s="1">
        <f t="shared" si="2"/>
        <v>0.590909090909091</v>
      </c>
      <c r="N13" s="1">
        <v>65</v>
      </c>
      <c r="O13" s="1">
        <f>CONVERT(N13,"cm","ft")</f>
        <v>2.1325459317585302</v>
      </c>
      <c r="P13" s="1">
        <v>1.76</v>
      </c>
      <c r="Q13" s="1">
        <f t="shared" si="3"/>
        <v>0.4381742738589211</v>
      </c>
      <c r="R13" s="6">
        <f>Q13/R5</f>
        <v>0.7787610619469028</v>
      </c>
      <c r="U13" s="1">
        <v>4</v>
      </c>
      <c r="V13" s="1">
        <v>0.02</v>
      </c>
      <c r="W13" s="1">
        <f t="shared" si="4"/>
        <v>0.0011666666666666668</v>
      </c>
    </row>
    <row r="14" spans="3:23" ht="12.75">
      <c r="C14" s="1">
        <v>65</v>
      </c>
      <c r="D14" s="1">
        <f>CONVERT(C14,"cm","ft")</f>
        <v>2.1325459317585302</v>
      </c>
      <c r="E14" s="1">
        <v>0.21</v>
      </c>
      <c r="F14" s="6">
        <f t="shared" si="0"/>
        <v>0.02091286307053942</v>
      </c>
      <c r="G14" s="6">
        <f>F14/G5</f>
        <v>0.08860759493670886</v>
      </c>
      <c r="I14" s="1">
        <f t="shared" si="1"/>
        <v>3.142857142857143</v>
      </c>
      <c r="J14" s="1">
        <f t="shared" si="2"/>
        <v>0.6233766233766235</v>
      </c>
      <c r="N14" s="1">
        <v>75</v>
      </c>
      <c r="O14" s="1">
        <f>CONVERT(N14,"cm","ft")</f>
        <v>2.4606299212598426</v>
      </c>
      <c r="P14" s="1">
        <v>1.71</v>
      </c>
      <c r="Q14" s="1">
        <f t="shared" si="3"/>
        <v>0.4257261410788381</v>
      </c>
      <c r="R14" s="6">
        <f>Q14/R5</f>
        <v>0.756637168141593</v>
      </c>
      <c r="U14" s="1">
        <v>4.5</v>
      </c>
      <c r="V14" s="1">
        <v>0.05</v>
      </c>
      <c r="W14" s="1">
        <f t="shared" si="4"/>
        <v>0.0029166666666666672</v>
      </c>
    </row>
    <row r="15" spans="3:23" ht="12.75">
      <c r="C15" s="1">
        <v>75</v>
      </c>
      <c r="D15" s="1">
        <f>CONVERT(C15,"cm","ft")</f>
        <v>2.4606299212598426</v>
      </c>
      <c r="E15" s="1">
        <v>0.15</v>
      </c>
      <c r="F15" s="6">
        <f t="shared" si="0"/>
        <v>0.014937759336099584</v>
      </c>
      <c r="G15" s="6">
        <f>F15/G5</f>
        <v>0.06329113924050633</v>
      </c>
      <c r="I15" s="1">
        <f t="shared" si="1"/>
        <v>1.4055555555555557</v>
      </c>
      <c r="J15" s="1">
        <f t="shared" si="2"/>
        <v>0.27878787878787886</v>
      </c>
      <c r="N15" s="1">
        <v>85</v>
      </c>
      <c r="O15" s="1">
        <f>CONVERT(N15,"cm","ft")</f>
        <v>2.788713910761155</v>
      </c>
      <c r="P15" s="1">
        <v>1.33</v>
      </c>
      <c r="Q15" s="1">
        <f t="shared" si="3"/>
        <v>0.33112033195020746</v>
      </c>
      <c r="R15" s="6">
        <f>Q15/R5</f>
        <v>0.5884955752212391</v>
      </c>
      <c r="U15" s="1">
        <v>5</v>
      </c>
      <c r="V15" s="1">
        <v>0.07</v>
      </c>
      <c r="W15" s="1">
        <f t="shared" si="4"/>
        <v>0.004083333333333335</v>
      </c>
    </row>
    <row r="16" spans="3:23" ht="12.75">
      <c r="C16" s="1">
        <v>85</v>
      </c>
      <c r="D16" s="1">
        <f>CONVERT(C16,"cm","ft")</f>
        <v>2.788713910761155</v>
      </c>
      <c r="E16" s="1">
        <v>0.09</v>
      </c>
      <c r="F16" s="6">
        <f t="shared" si="0"/>
        <v>0.00896265560165975</v>
      </c>
      <c r="G16" s="6">
        <f>F16/G5</f>
        <v>0.03797468354430379</v>
      </c>
      <c r="I16" s="1">
        <f t="shared" si="1"/>
        <v>3.2592592592592595</v>
      </c>
      <c r="J16" s="1">
        <f t="shared" si="2"/>
        <v>0.6464646464646466</v>
      </c>
      <c r="N16" s="1">
        <v>95</v>
      </c>
      <c r="O16" s="1">
        <f>CONVERT(N16,"cm","ft")</f>
        <v>3.1167979002624673</v>
      </c>
      <c r="P16" s="1">
        <v>0.7</v>
      </c>
      <c r="Q16" s="1">
        <f t="shared" si="3"/>
        <v>0.1742738589211618</v>
      </c>
      <c r="R16" s="6">
        <f>Q16/R5</f>
        <v>0.30973451327433627</v>
      </c>
      <c r="U16" s="1">
        <v>5.5</v>
      </c>
      <c r="V16" s="1">
        <v>0.26</v>
      </c>
      <c r="W16" s="1">
        <f t="shared" si="4"/>
        <v>0.015166666666666669</v>
      </c>
    </row>
    <row r="17" spans="3:23" ht="12.75">
      <c r="C17" s="1">
        <v>95</v>
      </c>
      <c r="D17" s="1">
        <f>CONVERT(C17,"cm","ft")</f>
        <v>3.1167979002624673</v>
      </c>
      <c r="E17" s="1">
        <v>0.04</v>
      </c>
      <c r="F17" s="6">
        <f t="shared" si="0"/>
        <v>0.003983402489626556</v>
      </c>
      <c r="G17" s="6">
        <f>F17/G5</f>
        <v>0.01687763713080169</v>
      </c>
      <c r="I17" s="1">
        <f t="shared" si="1"/>
        <v>5.041666666666666</v>
      </c>
      <c r="J17" s="1">
        <f t="shared" si="2"/>
        <v>1</v>
      </c>
      <c r="N17" s="1">
        <v>105</v>
      </c>
      <c r="O17" s="1">
        <f>CONVERT(N17,"cm","ft")</f>
        <v>3.4448818897637796</v>
      </c>
      <c r="P17" s="1">
        <v>0.69</v>
      </c>
      <c r="Q17" s="1">
        <f t="shared" si="3"/>
        <v>0.1717842323651452</v>
      </c>
      <c r="R17" s="6">
        <f>Q17/R5</f>
        <v>0.30530973451327437</v>
      </c>
      <c r="U17" s="1">
        <v>6</v>
      </c>
      <c r="V17" s="1">
        <v>0.25</v>
      </c>
      <c r="W17" s="1">
        <f t="shared" si="4"/>
        <v>0.014583333333333335</v>
      </c>
    </row>
    <row r="18" spans="3:23" ht="12.75">
      <c r="C18" s="1">
        <v>105</v>
      </c>
      <c r="D18" s="1">
        <f>CONVERT(C18,"cm","ft")</f>
        <v>3.4448818897637796</v>
      </c>
      <c r="E18" s="2">
        <v>0.02</v>
      </c>
      <c r="F18" s="6">
        <f t="shared" si="0"/>
        <v>0.001991701244813278</v>
      </c>
      <c r="G18" s="6">
        <f>F18/G5</f>
        <v>0.008438818565400845</v>
      </c>
      <c r="I18" s="1">
        <f t="shared" si="1"/>
        <v>1.3749999999999998</v>
      </c>
      <c r="J18" s="1">
        <f t="shared" si="2"/>
        <v>0.2727272727272727</v>
      </c>
      <c r="L18" s="2"/>
      <c r="M18" s="2"/>
      <c r="N18" s="1">
        <v>115</v>
      </c>
      <c r="O18" s="1">
        <f>CONVERT(N18,"cm","ft")</f>
        <v>3.772965879265092</v>
      </c>
      <c r="P18" s="1">
        <v>0.57</v>
      </c>
      <c r="Q18" s="1">
        <f t="shared" si="3"/>
        <v>0.14190871369294603</v>
      </c>
      <c r="R18" s="6">
        <f>Q18/R5</f>
        <v>0.252212389380531</v>
      </c>
      <c r="S18" s="2"/>
      <c r="T18" s="2"/>
      <c r="U18" s="1">
        <v>6.5</v>
      </c>
      <c r="V18" s="1">
        <v>1.02</v>
      </c>
      <c r="W18" s="1">
        <f t="shared" si="4"/>
        <v>0.05950000000000001</v>
      </c>
    </row>
    <row r="19" spans="3:23" ht="12.75">
      <c r="C19" s="1">
        <v>110</v>
      </c>
      <c r="D19" s="1">
        <f>CONVERT(C19,"cm","ft")</f>
        <v>3.608923884514436</v>
      </c>
      <c r="E19" s="1">
        <v>0.03</v>
      </c>
      <c r="F19" s="6">
        <f t="shared" si="0"/>
        <v>0.0029875518672199167</v>
      </c>
      <c r="G19" s="6">
        <f>F19/G5</f>
        <v>0.012658227848101266</v>
      </c>
      <c r="I19" s="1">
        <f t="shared" si="1"/>
        <v>3.0555555555555562</v>
      </c>
      <c r="J19" s="1">
        <f t="shared" si="2"/>
        <v>0.6060606060606063</v>
      </c>
      <c r="N19" s="1">
        <v>125</v>
      </c>
      <c r="O19" s="1">
        <f>CONVERT(N19,"cm","ft")</f>
        <v>4.101049868766404</v>
      </c>
      <c r="P19" s="1">
        <v>0.24</v>
      </c>
      <c r="Q19" s="1">
        <f t="shared" si="3"/>
        <v>0.05975103734439833</v>
      </c>
      <c r="R19" s="6">
        <f>Q19/R5</f>
        <v>0.10619469026548672</v>
      </c>
      <c r="U19" s="1">
        <v>7</v>
      </c>
      <c r="V19" s="1">
        <v>2.29</v>
      </c>
      <c r="W19" s="1">
        <f t="shared" si="4"/>
        <v>0.13358333333333336</v>
      </c>
    </row>
    <row r="20" spans="3:23" ht="12.75">
      <c r="C20" s="1">
        <v>115</v>
      </c>
      <c r="D20" s="1">
        <f>CONVERT(C20,"cm","ft")</f>
        <v>3.772965879265092</v>
      </c>
      <c r="E20" s="1">
        <v>0.03</v>
      </c>
      <c r="F20" s="6">
        <f t="shared" si="0"/>
        <v>0.0029875518672199167</v>
      </c>
      <c r="G20" s="6">
        <f>F20/G5</f>
        <v>0.012658227848101266</v>
      </c>
      <c r="I20" s="1">
        <f t="shared" si="1"/>
        <v>1.5277777777777781</v>
      </c>
      <c r="J20" s="1">
        <f t="shared" si="2"/>
        <v>0.30303030303030315</v>
      </c>
      <c r="N20" s="1">
        <v>135</v>
      </c>
      <c r="O20" s="1">
        <f>CONVERT(N20,"cm","ft")</f>
        <v>4.429133858267717</v>
      </c>
      <c r="P20" s="1">
        <v>0.17</v>
      </c>
      <c r="Q20" s="1">
        <f t="shared" si="3"/>
        <v>0.04232365145228216</v>
      </c>
      <c r="R20" s="6">
        <f>Q20/R5</f>
        <v>0.07522123893805312</v>
      </c>
      <c r="U20" s="1">
        <v>7.5</v>
      </c>
      <c r="V20" s="1">
        <v>0</v>
      </c>
      <c r="W20" s="1">
        <f t="shared" si="4"/>
        <v>0</v>
      </c>
    </row>
    <row r="21" spans="3:23" ht="12.75">
      <c r="C21" s="1">
        <v>125</v>
      </c>
      <c r="D21" s="1">
        <f>CONVERT(C21,"cm","ft")</f>
        <v>4.101049868766404</v>
      </c>
      <c r="E21" s="1">
        <v>0.03</v>
      </c>
      <c r="F21" s="6">
        <f t="shared" si="0"/>
        <v>0.0029875518672199167</v>
      </c>
      <c r="G21" s="6">
        <f>F21/G5</f>
        <v>0.012658227848101266</v>
      </c>
      <c r="I21" s="1">
        <f t="shared" si="1"/>
        <v>0</v>
      </c>
      <c r="J21" s="1">
        <f t="shared" si="2"/>
        <v>0</v>
      </c>
      <c r="N21" s="1">
        <v>145</v>
      </c>
      <c r="O21" s="1">
        <f>CONVERT(N21,"cm","ft")</f>
        <v>4.757217847769029</v>
      </c>
      <c r="P21" s="1">
        <v>0.18</v>
      </c>
      <c r="Q21" s="1">
        <f t="shared" si="3"/>
        <v>0.04481327800829875</v>
      </c>
      <c r="R21" s="6">
        <f>Q21/R5</f>
        <v>0.07964601769911504</v>
      </c>
      <c r="U21" s="1">
        <v>8</v>
      </c>
      <c r="V21" s="1">
        <v>0.02</v>
      </c>
      <c r="W21" s="1">
        <f t="shared" si="4"/>
        <v>0.0011666666666666668</v>
      </c>
    </row>
    <row r="22" spans="3:18" ht="12.75">
      <c r="C22" s="1">
        <v>135</v>
      </c>
      <c r="D22" s="1">
        <f>CONVERT(C22,"cm","ft")</f>
        <v>4.429133858267717</v>
      </c>
      <c r="E22" s="1">
        <v>0</v>
      </c>
      <c r="F22" s="6">
        <f t="shared" si="0"/>
        <v>0</v>
      </c>
      <c r="G22" s="6">
        <f>F22/G5</f>
        <v>0</v>
      </c>
      <c r="J22" s="1">
        <f t="shared" si="2"/>
        <v>0</v>
      </c>
      <c r="N22" s="1">
        <v>155</v>
      </c>
      <c r="O22" s="1">
        <f>CONVERT(N22,"cm","ft")</f>
        <v>5.085301837270341</v>
      </c>
      <c r="P22" s="1">
        <v>0.11</v>
      </c>
      <c r="Q22" s="1">
        <f t="shared" si="3"/>
        <v>0.02738589211618257</v>
      </c>
      <c r="R22" s="6">
        <f>Q22/R5</f>
        <v>0.04867256637168142</v>
      </c>
    </row>
    <row r="23" spans="3:18" ht="12.75">
      <c r="C23" s="1">
        <v>145</v>
      </c>
      <c r="D23" s="1">
        <f>CONVERT(C23,"cm","ft")</f>
        <v>4.757217847769029</v>
      </c>
      <c r="E23" s="1">
        <v>0.1</v>
      </c>
      <c r="F23" s="6">
        <f t="shared" si="0"/>
        <v>0.00995850622406639</v>
      </c>
      <c r="G23" s="6">
        <f>F23/G5</f>
        <v>0.04219409282700422</v>
      </c>
      <c r="I23" s="1">
        <f t="shared" si="1"/>
        <v>0</v>
      </c>
      <c r="J23" s="1">
        <f t="shared" si="2"/>
        <v>0</v>
      </c>
      <c r="N23" s="1">
        <v>165</v>
      </c>
      <c r="O23" s="1">
        <f>CONVERT(N23,"cm","ft")</f>
        <v>5.413385826771654</v>
      </c>
      <c r="P23" s="1">
        <v>0.03</v>
      </c>
      <c r="Q23" s="1">
        <f t="shared" si="3"/>
        <v>0.007468879668049791</v>
      </c>
      <c r="R23" s="6">
        <f>Q23/R5</f>
        <v>0.01327433628318584</v>
      </c>
    </row>
    <row r="24" spans="3:18" ht="12.75">
      <c r="C24" s="1">
        <v>155</v>
      </c>
      <c r="D24" s="1">
        <f>CONVERT(C24,"cm","ft")</f>
        <v>5.085301837270341</v>
      </c>
      <c r="E24" s="1">
        <v>0.09</v>
      </c>
      <c r="F24" s="6">
        <f t="shared" si="0"/>
        <v>0.00896265560165975</v>
      </c>
      <c r="G24" s="6">
        <f>F24/G5</f>
        <v>0.03797468354430379</v>
      </c>
      <c r="I24" s="1">
        <f t="shared" si="1"/>
        <v>0</v>
      </c>
      <c r="J24" s="1">
        <f t="shared" si="2"/>
        <v>0</v>
      </c>
      <c r="N24" s="1">
        <v>175</v>
      </c>
      <c r="O24" s="1">
        <f>CONVERT(N24,"cm","ft")</f>
        <v>5.741469816272966</v>
      </c>
      <c r="P24" s="1">
        <v>0.08</v>
      </c>
      <c r="Q24" s="1">
        <f t="shared" si="3"/>
        <v>0.01991701244813278</v>
      </c>
      <c r="R24" s="6">
        <f>Q24/R5</f>
        <v>0.03539823008849558</v>
      </c>
    </row>
    <row r="25" spans="3:18" ht="12.75">
      <c r="C25" s="1">
        <v>165</v>
      </c>
      <c r="D25" s="1">
        <f>CONVERT(C25,"cm","ft")</f>
        <v>5.413385826771654</v>
      </c>
      <c r="E25" s="1">
        <v>0.02</v>
      </c>
      <c r="F25" s="6">
        <f t="shared" si="0"/>
        <v>0.001991701244813278</v>
      </c>
      <c r="G25" s="6">
        <f>F25/G5</f>
        <v>0.008438818565400845</v>
      </c>
      <c r="I25" s="1">
        <f t="shared" si="1"/>
        <v>0</v>
      </c>
      <c r="J25" s="1">
        <f t="shared" si="2"/>
        <v>0</v>
      </c>
      <c r="N25" s="1">
        <v>185</v>
      </c>
      <c r="O25" s="1">
        <f>CONVERT(N25,"cm","ft")</f>
        <v>6.069553805774278</v>
      </c>
      <c r="P25" s="1">
        <v>0.07</v>
      </c>
      <c r="Q25" s="1">
        <f t="shared" si="3"/>
        <v>0.017427385892116183</v>
      </c>
      <c r="R25" s="6">
        <f>Q25/R5</f>
        <v>0.030973451327433635</v>
      </c>
    </row>
    <row r="26" spans="14:18" ht="12.75">
      <c r="N26" s="1">
        <v>195</v>
      </c>
      <c r="O26" s="1">
        <f>CONVERT(N26,"cm","ft")</f>
        <v>6.397637795275591</v>
      </c>
      <c r="P26" s="1">
        <v>0.03</v>
      </c>
      <c r="Q26" s="1">
        <f t="shared" si="3"/>
        <v>0.007468879668049791</v>
      </c>
      <c r="R26" s="6">
        <f>Q26/R5</f>
        <v>0.01327433628318584</v>
      </c>
    </row>
    <row r="27" spans="14:18" ht="12.75">
      <c r="N27" s="1">
        <v>205</v>
      </c>
      <c r="O27" s="1">
        <f>CONVERT(N27,"cm","ft")</f>
        <v>6.725721784776903</v>
      </c>
      <c r="P27" s="1">
        <v>0.04</v>
      </c>
      <c r="Q27" s="1">
        <f t="shared" si="3"/>
        <v>0.00995850622406639</v>
      </c>
      <c r="R27" s="6">
        <f>Q27/R5</f>
        <v>0.01769911504424779</v>
      </c>
    </row>
    <row r="28" spans="14:18" ht="12.75">
      <c r="N28" s="1">
        <v>215</v>
      </c>
      <c r="O28" s="1">
        <f>CONVERT(N28,"cm","ft")</f>
        <v>7.053805774278215</v>
      </c>
      <c r="P28" s="1">
        <v>0.01</v>
      </c>
      <c r="Q28" s="1">
        <f t="shared" si="3"/>
        <v>0.0024896265560165973</v>
      </c>
      <c r="R28" s="6">
        <f>Q28/R5</f>
        <v>0.004424778761061948</v>
      </c>
    </row>
    <row r="29" spans="14:18" ht="12.75">
      <c r="N29" s="1">
        <v>225</v>
      </c>
      <c r="O29" s="1">
        <f>CONVERT(N29,"cm","ft")</f>
        <v>7.381889763779528</v>
      </c>
      <c r="P29" s="1">
        <v>0.02</v>
      </c>
      <c r="Q29" s="1">
        <f t="shared" si="3"/>
        <v>0.004979253112033195</v>
      </c>
      <c r="R29" s="6">
        <f>Q29/R5</f>
        <v>0.008849557522123895</v>
      </c>
    </row>
    <row r="30" spans="14:18" ht="12.75">
      <c r="N30" s="1">
        <v>235</v>
      </c>
      <c r="O30" s="1">
        <f>CONVERT(N30,"cm","ft")</f>
        <v>7.70997375328084</v>
      </c>
      <c r="P30" s="1">
        <v>0.18</v>
      </c>
      <c r="Q30" s="1">
        <f t="shared" si="3"/>
        <v>0.04481327800829875</v>
      </c>
      <c r="R30" s="6">
        <f>Q30/R5</f>
        <v>0.07964601769911504</v>
      </c>
    </row>
    <row r="32" spans="3:4" ht="12.75">
      <c r="C32" s="4" t="s">
        <v>8</v>
      </c>
      <c r="D32" s="4"/>
    </row>
    <row r="33" spans="1:30" ht="12.75">
      <c r="A33" s="5" t="s">
        <v>1</v>
      </c>
      <c r="B33" s="5"/>
      <c r="C33" s="9" t="s">
        <v>38</v>
      </c>
      <c r="D33" s="9"/>
      <c r="E33" s="9"/>
      <c r="F33" s="9"/>
      <c r="G33" s="6">
        <f>MAX(F35:F57)</f>
        <v>0.21452282157676347</v>
      </c>
      <c r="H33" s="5" t="s">
        <v>1</v>
      </c>
      <c r="I33" s="5"/>
      <c r="J33" s="1" t="s">
        <v>9</v>
      </c>
      <c r="L33" s="5" t="s">
        <v>1</v>
      </c>
      <c r="M33" s="5"/>
      <c r="N33" s="9" t="s">
        <v>23</v>
      </c>
      <c r="O33" s="9"/>
      <c r="P33" s="9"/>
      <c r="Q33" s="9"/>
      <c r="R33" s="6">
        <f>MAX(Q35:Q57)</f>
        <v>0.32448132780082983</v>
      </c>
      <c r="S33" s="5" t="s">
        <v>1</v>
      </c>
      <c r="T33" s="5"/>
      <c r="U33" s="1" t="s">
        <v>9</v>
      </c>
      <c r="W33" s="5" t="s">
        <v>1</v>
      </c>
      <c r="X33" s="5"/>
      <c r="Y33" s="1" t="s">
        <v>22</v>
      </c>
      <c r="AA33" s="1" t="s">
        <v>4</v>
      </c>
      <c r="AB33" s="5" t="s">
        <v>1</v>
      </c>
      <c r="AC33" s="5"/>
      <c r="AD33" s="1" t="s">
        <v>9</v>
      </c>
    </row>
    <row r="34" spans="1:31" ht="12.75">
      <c r="A34" s="5" t="s">
        <v>2</v>
      </c>
      <c r="C34" s="1" t="s">
        <v>6</v>
      </c>
      <c r="D34" s="1" t="s">
        <v>39</v>
      </c>
      <c r="E34" s="1" t="s">
        <v>3</v>
      </c>
      <c r="F34" s="1" t="s">
        <v>4</v>
      </c>
      <c r="G34" s="2" t="s">
        <v>41</v>
      </c>
      <c r="H34" s="5" t="s">
        <v>36</v>
      </c>
      <c r="J34" s="1" t="s">
        <v>3</v>
      </c>
      <c r="K34" s="1" t="s">
        <v>4</v>
      </c>
      <c r="L34" s="5" t="s">
        <v>2</v>
      </c>
      <c r="N34" s="1" t="s">
        <v>5</v>
      </c>
      <c r="O34" s="2" t="s">
        <v>40</v>
      </c>
      <c r="P34" s="1" t="s">
        <v>3</v>
      </c>
      <c r="Q34" s="2" t="s">
        <v>4</v>
      </c>
      <c r="R34" s="2" t="s">
        <v>41</v>
      </c>
      <c r="S34" s="5" t="s">
        <v>36</v>
      </c>
      <c r="U34" s="1" t="s">
        <v>3</v>
      </c>
      <c r="V34" s="1" t="s">
        <v>4</v>
      </c>
      <c r="W34" s="5" t="s">
        <v>36</v>
      </c>
      <c r="Y34" s="1" t="s">
        <v>5</v>
      </c>
      <c r="AB34" s="5" t="s">
        <v>36</v>
      </c>
      <c r="AD34" s="1" t="s">
        <v>3</v>
      </c>
      <c r="AE34" s="1" t="s">
        <v>4</v>
      </c>
    </row>
    <row r="35" spans="1:31" ht="12.75">
      <c r="A35" s="5">
        <v>0.22</v>
      </c>
      <c r="B35" s="1">
        <f>A35/2.41</f>
        <v>0.0912863070539419</v>
      </c>
      <c r="C35" s="1">
        <v>0.75</v>
      </c>
      <c r="D35" s="1">
        <f>CONVERT(C35,"cm","ft")</f>
        <v>0.024606299212598427</v>
      </c>
      <c r="E35" s="1">
        <v>0</v>
      </c>
      <c r="F35" s="1">
        <f>(E35*(0.22/2.41))</f>
        <v>0</v>
      </c>
      <c r="G35" s="6">
        <f>F35/G33</f>
        <v>0</v>
      </c>
      <c r="H35" s="5">
        <v>1</v>
      </c>
      <c r="I35" s="1">
        <f>1/2.41</f>
        <v>0.41493775933609955</v>
      </c>
      <c r="J35" s="1">
        <v>0.17</v>
      </c>
      <c r="K35" s="1">
        <f>J35*(1/2.41)</f>
        <v>0.07053941908713693</v>
      </c>
      <c r="L35" s="5">
        <v>0.34</v>
      </c>
      <c r="M35" s="1">
        <f>0.34/2.41</f>
        <v>0.14107883817427386</v>
      </c>
      <c r="N35" s="1">
        <v>0</v>
      </c>
      <c r="O35" s="1">
        <f>CONVERT(N35,"cm","ft")</f>
        <v>0</v>
      </c>
      <c r="P35" s="1">
        <v>0</v>
      </c>
      <c r="Q35" s="2">
        <f>P35*(0.34/2.41)</f>
        <v>0</v>
      </c>
      <c r="R35" s="6">
        <f>Q35/R33</f>
        <v>0</v>
      </c>
      <c r="S35" s="5">
        <v>1</v>
      </c>
      <c r="T35" s="1">
        <f>1/2.41</f>
        <v>0.41493775933609955</v>
      </c>
      <c r="U35" s="1">
        <v>0</v>
      </c>
      <c r="V35" s="1">
        <f>U35*(1/2.41)</f>
        <v>0</v>
      </c>
      <c r="W35" s="5">
        <v>1</v>
      </c>
      <c r="X35" s="1">
        <f>1/2.41</f>
        <v>0.41493775933609955</v>
      </c>
      <c r="Y35" s="1">
        <v>0</v>
      </c>
      <c r="Z35" s="1">
        <v>0</v>
      </c>
      <c r="AA35" s="1">
        <f>Z35*(1/2.41)</f>
        <v>0</v>
      </c>
      <c r="AB35" s="5">
        <v>1</v>
      </c>
      <c r="AC35" s="1">
        <f>1/2.41</f>
        <v>0.41493775933609955</v>
      </c>
      <c r="AD35" s="1">
        <v>0</v>
      </c>
      <c r="AE35" s="1">
        <f>AD35*(1/2.41)</f>
        <v>0</v>
      </c>
    </row>
    <row r="36" spans="1:31" ht="12.75">
      <c r="A36" s="5" t="s">
        <v>3</v>
      </c>
      <c r="C36" s="1">
        <v>5.75</v>
      </c>
      <c r="D36" s="1">
        <f>CONVERT(C36,"cm","ft")</f>
        <v>0.18864829396325458</v>
      </c>
      <c r="E36" s="1">
        <v>0.39</v>
      </c>
      <c r="F36" s="1">
        <f aca="true" t="shared" si="5" ref="F36:F53">(E36*(0.22/2.41))</f>
        <v>0.035601659751037344</v>
      </c>
      <c r="G36" s="6">
        <f>F36/G33</f>
        <v>0.16595744680851066</v>
      </c>
      <c r="H36" s="5" t="s">
        <v>3</v>
      </c>
      <c r="J36" s="1">
        <v>0.17</v>
      </c>
      <c r="K36" s="1">
        <f aca="true" t="shared" si="6" ref="K36:K53">J36*(1/2.41)</f>
        <v>0.07053941908713693</v>
      </c>
      <c r="L36" s="5" t="s">
        <v>3</v>
      </c>
      <c r="N36" s="1">
        <v>10</v>
      </c>
      <c r="O36" s="1">
        <f>CONVERT(N36,"cm","ft")</f>
        <v>0.32808398950131235</v>
      </c>
      <c r="P36" s="1">
        <v>0</v>
      </c>
      <c r="Q36" s="2">
        <f aca="true" t="shared" si="7" ref="Q36:Q57">P36*(0.34/2.41)</f>
        <v>0</v>
      </c>
      <c r="R36" s="6">
        <f>Q36/R33</f>
        <v>0</v>
      </c>
      <c r="S36" s="5" t="s">
        <v>3</v>
      </c>
      <c r="U36" s="1">
        <v>0</v>
      </c>
      <c r="V36" s="1">
        <f aca="true" t="shared" si="8" ref="V36:V57">U36*(1/2.41)</f>
        <v>0</v>
      </c>
      <c r="W36" s="5" t="s">
        <v>3</v>
      </c>
      <c r="Y36" s="1">
        <v>13</v>
      </c>
      <c r="Z36" s="1">
        <v>0</v>
      </c>
      <c r="AA36" s="1">
        <f aca="true" t="shared" si="9" ref="AA36:AA53">Z36*(1/2.41)</f>
        <v>0</v>
      </c>
      <c r="AB36" s="5" t="s">
        <v>3</v>
      </c>
      <c r="AD36" s="1">
        <v>0</v>
      </c>
      <c r="AE36" s="1">
        <f aca="true" t="shared" si="10" ref="AE36:AE52">AD36*(1/2.41)</f>
        <v>0</v>
      </c>
    </row>
    <row r="37" spans="1:31" ht="14.25" customHeight="1">
      <c r="A37" s="5">
        <v>2.41</v>
      </c>
      <c r="C37" s="1">
        <v>15</v>
      </c>
      <c r="D37" s="1">
        <f>CONVERT(C37,"cm","ft")</f>
        <v>0.4921259842519685</v>
      </c>
      <c r="E37" s="1">
        <v>2.07</v>
      </c>
      <c r="F37" s="1">
        <f t="shared" si="5"/>
        <v>0.18896265560165973</v>
      </c>
      <c r="G37" s="6">
        <f>F37/G33</f>
        <v>0.8808510638297872</v>
      </c>
      <c r="H37" s="5">
        <v>2.41</v>
      </c>
      <c r="J37" s="1">
        <v>0.83</v>
      </c>
      <c r="K37" s="1">
        <f t="shared" si="6"/>
        <v>0.3443983402489626</v>
      </c>
      <c r="L37" s="5">
        <v>2.41</v>
      </c>
      <c r="N37" s="1">
        <v>30</v>
      </c>
      <c r="O37" s="1">
        <f>CONVERT(N37,"cm","ft")</f>
        <v>0.984251968503937</v>
      </c>
      <c r="P37" s="1">
        <v>0.24</v>
      </c>
      <c r="Q37" s="2">
        <f t="shared" si="7"/>
        <v>0.03385892116182573</v>
      </c>
      <c r="R37" s="6">
        <f>Q37/R33</f>
        <v>0.10434782608695653</v>
      </c>
      <c r="S37" s="5">
        <v>2.41</v>
      </c>
      <c r="U37" s="1">
        <v>0.16</v>
      </c>
      <c r="V37" s="1">
        <f t="shared" si="8"/>
        <v>0.06639004149377593</v>
      </c>
      <c r="W37" s="5">
        <v>2.41</v>
      </c>
      <c r="Y37" s="1">
        <v>41</v>
      </c>
      <c r="Z37" s="1">
        <v>0</v>
      </c>
      <c r="AA37" s="1">
        <f t="shared" si="9"/>
        <v>0</v>
      </c>
      <c r="AB37" s="5">
        <v>2.41</v>
      </c>
      <c r="AD37" s="1">
        <v>0</v>
      </c>
      <c r="AE37" s="1">
        <f t="shared" si="10"/>
        <v>0</v>
      </c>
    </row>
    <row r="38" spans="3:31" ht="12.75">
      <c r="C38" s="1">
        <v>25</v>
      </c>
      <c r="D38" s="1">
        <f>CONVERT(C38,"cm","ft")</f>
        <v>0.8202099737532809</v>
      </c>
      <c r="E38" s="1">
        <v>1.65</v>
      </c>
      <c r="F38" s="1">
        <f t="shared" si="5"/>
        <v>0.15062240663900414</v>
      </c>
      <c r="G38" s="6">
        <f>F38/G33</f>
        <v>0.7021276595744681</v>
      </c>
      <c r="J38" s="1">
        <v>0.91</v>
      </c>
      <c r="K38" s="1">
        <f t="shared" si="6"/>
        <v>0.3775933609958506</v>
      </c>
      <c r="N38" s="1">
        <v>50</v>
      </c>
      <c r="O38" s="1">
        <f>CONVERT(N38,"cm","ft")</f>
        <v>1.6404199475065617</v>
      </c>
      <c r="P38" s="1">
        <v>1.36</v>
      </c>
      <c r="Q38" s="2">
        <f t="shared" si="7"/>
        <v>0.19186721991701247</v>
      </c>
      <c r="R38" s="6">
        <f>Q38/R33</f>
        <v>0.5913043478260871</v>
      </c>
      <c r="U38" s="1">
        <v>0.78</v>
      </c>
      <c r="V38" s="1">
        <f t="shared" si="8"/>
        <v>0.32365145228215764</v>
      </c>
      <c r="Y38" s="1">
        <v>45</v>
      </c>
      <c r="Z38" s="1">
        <v>0</v>
      </c>
      <c r="AA38" s="1">
        <f t="shared" si="9"/>
        <v>0</v>
      </c>
      <c r="AD38" s="1">
        <v>0</v>
      </c>
      <c r="AE38" s="1">
        <f t="shared" si="10"/>
        <v>0</v>
      </c>
    </row>
    <row r="39" spans="3:31" ht="12.75">
      <c r="C39" s="1">
        <v>35</v>
      </c>
      <c r="D39" s="1">
        <f>CONVERT(C39,"cm","ft")</f>
        <v>1.1482939632545932</v>
      </c>
      <c r="E39" s="1">
        <v>2.35</v>
      </c>
      <c r="F39" s="1">
        <f t="shared" si="5"/>
        <v>0.21452282157676347</v>
      </c>
      <c r="G39" s="6">
        <f>F39/G33</f>
        <v>1</v>
      </c>
      <c r="J39" s="1">
        <v>1.89</v>
      </c>
      <c r="K39" s="1">
        <f t="shared" si="6"/>
        <v>0.7842323651452281</v>
      </c>
      <c r="N39" s="1">
        <v>70</v>
      </c>
      <c r="O39" s="1">
        <f>CONVERT(N39,"cm","ft")</f>
        <v>2.2965879265091864</v>
      </c>
      <c r="P39" s="1">
        <v>2.3</v>
      </c>
      <c r="Q39" s="2">
        <f t="shared" si="7"/>
        <v>0.32448132780082983</v>
      </c>
      <c r="R39" s="6">
        <f>Q39/R33</f>
        <v>1</v>
      </c>
      <c r="U39" s="1">
        <v>1.58</v>
      </c>
      <c r="V39" s="1">
        <f t="shared" si="8"/>
        <v>0.6556016597510373</v>
      </c>
      <c r="Y39" s="1">
        <v>50</v>
      </c>
      <c r="Z39" s="1">
        <v>0</v>
      </c>
      <c r="AA39" s="1">
        <f t="shared" si="9"/>
        <v>0</v>
      </c>
      <c r="AD39" s="1">
        <v>0</v>
      </c>
      <c r="AE39" s="1">
        <f t="shared" si="10"/>
        <v>0</v>
      </c>
    </row>
    <row r="40" spans="3:31" ht="12.75">
      <c r="C40" s="1">
        <v>45</v>
      </c>
      <c r="D40" s="1">
        <f>CONVERT(C40,"cm","ft")</f>
        <v>1.4763779527559056</v>
      </c>
      <c r="E40" s="1">
        <v>1.59</v>
      </c>
      <c r="F40" s="1">
        <f t="shared" si="5"/>
        <v>0.14514522821576764</v>
      </c>
      <c r="G40" s="6">
        <f>F40/G33</f>
        <v>0.6765957446808512</v>
      </c>
      <c r="J40" s="1">
        <v>2.41</v>
      </c>
      <c r="K40" s="1">
        <f t="shared" si="6"/>
        <v>1</v>
      </c>
      <c r="N40" s="1">
        <v>90</v>
      </c>
      <c r="O40" s="1">
        <f>CONVERT(N40,"cm","ft")</f>
        <v>2.952755905511811</v>
      </c>
      <c r="P40" s="1">
        <v>2.06</v>
      </c>
      <c r="Q40" s="2">
        <f t="shared" si="7"/>
        <v>0.2906224066390041</v>
      </c>
      <c r="R40" s="6">
        <f>Q40/R33</f>
        <v>0.8956521739130435</v>
      </c>
      <c r="U40" s="1">
        <v>2.41</v>
      </c>
      <c r="V40" s="1">
        <f t="shared" si="8"/>
        <v>1</v>
      </c>
      <c r="Y40" s="1">
        <v>54</v>
      </c>
      <c r="Z40" s="1">
        <v>0</v>
      </c>
      <c r="AA40" s="1">
        <f t="shared" si="9"/>
        <v>0</v>
      </c>
      <c r="AD40" s="1">
        <v>0</v>
      </c>
      <c r="AE40" s="1">
        <f t="shared" si="10"/>
        <v>0</v>
      </c>
    </row>
    <row r="41" spans="3:31" ht="12.75">
      <c r="C41" s="1">
        <v>55</v>
      </c>
      <c r="D41" s="1">
        <f>CONVERT(C41,"cm","ft")</f>
        <v>1.804461942257218</v>
      </c>
      <c r="E41" s="1">
        <v>1.17</v>
      </c>
      <c r="F41" s="1">
        <f t="shared" si="5"/>
        <v>0.10680497925311203</v>
      </c>
      <c r="G41" s="6">
        <f>F41/G33</f>
        <v>0.4978723404255319</v>
      </c>
      <c r="J41" s="1">
        <v>1.83</v>
      </c>
      <c r="K41" s="1">
        <f t="shared" si="6"/>
        <v>0.7593360995850622</v>
      </c>
      <c r="N41" s="1">
        <v>110</v>
      </c>
      <c r="O41" s="1">
        <f>CONVERT(N41,"cm","ft")</f>
        <v>3.608923884514436</v>
      </c>
      <c r="P41" s="1">
        <v>0.35</v>
      </c>
      <c r="Q41" s="2">
        <f t="shared" si="7"/>
        <v>0.04937759336099585</v>
      </c>
      <c r="R41" s="6">
        <f>Q41/R33</f>
        <v>0.15217391304347827</v>
      </c>
      <c r="U41" s="1">
        <v>2.41</v>
      </c>
      <c r="V41" s="1">
        <f t="shared" si="8"/>
        <v>1</v>
      </c>
      <c r="Y41" s="1">
        <v>56</v>
      </c>
      <c r="Z41" s="1">
        <v>0.17</v>
      </c>
      <c r="AA41" s="1">
        <f t="shared" si="9"/>
        <v>0.07053941908713693</v>
      </c>
      <c r="AD41" s="1">
        <v>0.17</v>
      </c>
      <c r="AE41" s="1">
        <f t="shared" si="10"/>
        <v>0.07053941908713693</v>
      </c>
    </row>
    <row r="42" spans="3:31" ht="12.75">
      <c r="C42" s="1">
        <v>65</v>
      </c>
      <c r="D42" s="1">
        <f>CONVERT(C42,"cm","ft")</f>
        <v>2.1325459317585302</v>
      </c>
      <c r="E42" s="1">
        <v>0.72</v>
      </c>
      <c r="F42" s="1">
        <f t="shared" si="5"/>
        <v>0.06572614107883817</v>
      </c>
      <c r="G42" s="6">
        <f>F42/G33</f>
        <v>0.30638297872340425</v>
      </c>
      <c r="J42" s="1">
        <v>1</v>
      </c>
      <c r="K42" s="1">
        <f t="shared" si="6"/>
        <v>0.41493775933609955</v>
      </c>
      <c r="N42" s="1">
        <v>130</v>
      </c>
      <c r="O42" s="1">
        <f>CONVERT(N42,"cm","ft")</f>
        <v>4.2650918635170605</v>
      </c>
      <c r="P42" s="1">
        <v>0.28</v>
      </c>
      <c r="Q42" s="2">
        <f t="shared" si="7"/>
        <v>0.039502074688796684</v>
      </c>
      <c r="R42" s="6">
        <f>Q42/R33</f>
        <v>0.12173913043478264</v>
      </c>
      <c r="U42" s="1">
        <v>2.41</v>
      </c>
      <c r="V42" s="1">
        <f t="shared" si="8"/>
        <v>1</v>
      </c>
      <c r="Y42" s="1">
        <v>57</v>
      </c>
      <c r="Z42" s="1">
        <v>0.07</v>
      </c>
      <c r="AA42" s="1">
        <f t="shared" si="9"/>
        <v>0.029045643153526972</v>
      </c>
      <c r="AD42" s="1">
        <v>0.15</v>
      </c>
      <c r="AE42" s="1">
        <f t="shared" si="10"/>
        <v>0.06224066390041493</v>
      </c>
    </row>
    <row r="43" spans="3:31" ht="12.75">
      <c r="C43" s="1">
        <v>75</v>
      </c>
      <c r="D43" s="1">
        <f>CONVERT(C43,"cm","ft")</f>
        <v>2.4606299212598426</v>
      </c>
      <c r="E43" s="1">
        <v>0.23</v>
      </c>
      <c r="F43" s="1">
        <f t="shared" si="5"/>
        <v>0.02099585062240664</v>
      </c>
      <c r="G43" s="6">
        <f>F43/G33</f>
        <v>0.09787234042553193</v>
      </c>
      <c r="J43" s="1">
        <v>0.48</v>
      </c>
      <c r="K43" s="1">
        <f t="shared" si="6"/>
        <v>0.1991701244813278</v>
      </c>
      <c r="N43" s="1">
        <v>150</v>
      </c>
      <c r="O43" s="1">
        <f>CONVERT(N43,"cm","ft")</f>
        <v>4.921259842519685</v>
      </c>
      <c r="P43" s="1">
        <v>0.29</v>
      </c>
      <c r="Q43" s="2">
        <f t="shared" si="7"/>
        <v>0.040912863070539415</v>
      </c>
      <c r="R43" s="6">
        <f>Q43/R33</f>
        <v>0.12608695652173912</v>
      </c>
      <c r="U43" s="1">
        <v>2.41</v>
      </c>
      <c r="V43" s="1">
        <f t="shared" si="8"/>
        <v>1</v>
      </c>
      <c r="Y43" s="1">
        <v>60</v>
      </c>
      <c r="Z43" s="1">
        <v>0.07</v>
      </c>
      <c r="AA43" s="1">
        <f t="shared" si="9"/>
        <v>0.029045643153526972</v>
      </c>
      <c r="AD43" s="1">
        <v>0.09</v>
      </c>
      <c r="AE43" s="1">
        <f t="shared" si="10"/>
        <v>0.03734439834024896</v>
      </c>
    </row>
    <row r="44" spans="3:31" ht="12.75">
      <c r="C44" s="1">
        <v>85</v>
      </c>
      <c r="D44" s="1">
        <f>CONVERT(C44,"cm","ft")</f>
        <v>2.788713910761155</v>
      </c>
      <c r="E44" s="1">
        <v>0.32</v>
      </c>
      <c r="F44" s="1">
        <f t="shared" si="5"/>
        <v>0.02921161825726141</v>
      </c>
      <c r="G44" s="6">
        <f>F44/G33</f>
        <v>0.13617021276595745</v>
      </c>
      <c r="J44" s="1">
        <v>0.43</v>
      </c>
      <c r="K44" s="1">
        <f t="shared" si="6"/>
        <v>0.1784232365145228</v>
      </c>
      <c r="N44" s="1">
        <v>170</v>
      </c>
      <c r="O44" s="1">
        <f>CONVERT(N44,"cm","ft")</f>
        <v>5.57742782152231</v>
      </c>
      <c r="P44" s="1">
        <v>0.11</v>
      </c>
      <c r="Q44" s="2">
        <f t="shared" si="7"/>
        <v>0.015518672199170124</v>
      </c>
      <c r="R44" s="6">
        <f>Q44/R33</f>
        <v>0.04782608695652174</v>
      </c>
      <c r="U44" s="1">
        <v>2.41</v>
      </c>
      <c r="V44" s="1">
        <f t="shared" si="8"/>
        <v>1</v>
      </c>
      <c r="Y44" s="1">
        <v>63</v>
      </c>
      <c r="Z44" s="1">
        <v>0</v>
      </c>
      <c r="AA44" s="1">
        <f t="shared" si="9"/>
        <v>0</v>
      </c>
      <c r="AD44" s="1">
        <v>0</v>
      </c>
      <c r="AE44" s="1">
        <f t="shared" si="10"/>
        <v>0</v>
      </c>
    </row>
    <row r="45" spans="3:31" ht="12.75">
      <c r="C45" s="1">
        <v>95</v>
      </c>
      <c r="D45" s="1">
        <f>CONVERT(C45,"cm","ft")</f>
        <v>3.1167979002624673</v>
      </c>
      <c r="E45" s="1">
        <v>0.22</v>
      </c>
      <c r="F45" s="1">
        <f t="shared" si="5"/>
        <v>0.02008298755186722</v>
      </c>
      <c r="G45" s="6">
        <f>F45/G33</f>
        <v>0.09361702127659574</v>
      </c>
      <c r="J45" s="1">
        <v>0.19</v>
      </c>
      <c r="K45" s="1">
        <f t="shared" si="6"/>
        <v>0.07883817427385892</v>
      </c>
      <c r="N45" s="1">
        <v>190</v>
      </c>
      <c r="O45" s="1">
        <f>CONVERT(N45,"cm","ft")</f>
        <v>6.233595800524935</v>
      </c>
      <c r="P45" s="1">
        <v>0.15</v>
      </c>
      <c r="Q45" s="2">
        <f t="shared" si="7"/>
        <v>0.021161825726141077</v>
      </c>
      <c r="R45" s="6">
        <f>Q45/R33</f>
        <v>0.06521739130434782</v>
      </c>
      <c r="U45" s="1">
        <v>2.41</v>
      </c>
      <c r="V45" s="1">
        <f t="shared" si="8"/>
        <v>1</v>
      </c>
      <c r="Y45" s="1" t="s">
        <v>20</v>
      </c>
      <c r="Z45" s="1">
        <v>0.02</v>
      </c>
      <c r="AA45" s="1">
        <f t="shared" si="9"/>
        <v>0.008298755186721992</v>
      </c>
      <c r="AD45" s="1">
        <v>0.02</v>
      </c>
      <c r="AE45" s="1">
        <f t="shared" si="10"/>
        <v>0.008298755186721992</v>
      </c>
    </row>
    <row r="46" spans="3:31" ht="12.75">
      <c r="C46" s="1">
        <v>105</v>
      </c>
      <c r="D46" s="1">
        <f>CONVERT(C46,"cm","ft")</f>
        <v>3.4448818897637796</v>
      </c>
      <c r="E46" s="1">
        <v>0.03</v>
      </c>
      <c r="F46" s="1">
        <f t="shared" si="5"/>
        <v>0.002738589211618257</v>
      </c>
      <c r="G46" s="6">
        <f>F46/G33</f>
        <v>0.01276595744680851</v>
      </c>
      <c r="J46" s="1">
        <v>0.15</v>
      </c>
      <c r="K46" s="1">
        <f t="shared" si="6"/>
        <v>0.06224066390041493</v>
      </c>
      <c r="N46" s="1">
        <v>210</v>
      </c>
      <c r="O46" s="1">
        <f>CONVERT(N46,"cm","ft")</f>
        <v>6.889763779527559</v>
      </c>
      <c r="P46" s="1">
        <v>0</v>
      </c>
      <c r="Q46" s="2">
        <f t="shared" si="7"/>
        <v>0</v>
      </c>
      <c r="R46" s="6">
        <f>Q46/R33</f>
        <v>0</v>
      </c>
      <c r="U46" s="1">
        <v>2.41</v>
      </c>
      <c r="V46" s="1">
        <f t="shared" si="8"/>
        <v>1</v>
      </c>
      <c r="Y46" s="1">
        <v>65</v>
      </c>
      <c r="Z46" s="1">
        <v>0.34</v>
      </c>
      <c r="AA46" s="1">
        <f t="shared" si="9"/>
        <v>0.14107883817427386</v>
      </c>
      <c r="AD46" s="1">
        <v>0.34</v>
      </c>
      <c r="AE46" s="1">
        <f t="shared" si="10"/>
        <v>0.14107883817427386</v>
      </c>
    </row>
    <row r="47" spans="3:31" ht="12.75">
      <c r="C47" s="1">
        <v>110</v>
      </c>
      <c r="D47" s="1">
        <f>CONVERT(C47,"cm","ft")</f>
        <v>3.608923884514436</v>
      </c>
      <c r="E47" s="1">
        <v>0.1</v>
      </c>
      <c r="F47" s="1">
        <f t="shared" si="5"/>
        <v>0.009128630705394191</v>
      </c>
      <c r="G47" s="6">
        <f>F47/G33</f>
        <v>0.04255319148936171</v>
      </c>
      <c r="J47" s="1">
        <v>0.11</v>
      </c>
      <c r="K47" s="1">
        <f t="shared" si="6"/>
        <v>0.04564315352697095</v>
      </c>
      <c r="N47" s="1">
        <v>230</v>
      </c>
      <c r="O47" s="1">
        <f>CONVERT(N47,"cm","ft")</f>
        <v>7.545931758530184</v>
      </c>
      <c r="P47" s="1">
        <v>0</v>
      </c>
      <c r="Q47" s="2">
        <f t="shared" si="7"/>
        <v>0</v>
      </c>
      <c r="R47" s="6">
        <f>Q47/R33</f>
        <v>0</v>
      </c>
      <c r="U47" s="1">
        <v>2.41</v>
      </c>
      <c r="V47" s="1">
        <f t="shared" si="8"/>
        <v>1</v>
      </c>
      <c r="Y47" s="1">
        <v>67</v>
      </c>
      <c r="Z47" s="1">
        <v>0.34</v>
      </c>
      <c r="AA47" s="1">
        <f t="shared" si="9"/>
        <v>0.14107883817427386</v>
      </c>
      <c r="AD47" s="1">
        <v>0.34</v>
      </c>
      <c r="AE47" s="1">
        <f t="shared" si="10"/>
        <v>0.14107883817427386</v>
      </c>
    </row>
    <row r="48" spans="3:31" ht="12.75">
      <c r="C48" s="1">
        <v>115</v>
      </c>
      <c r="D48" s="1">
        <f>CONVERT(C48,"cm","ft")</f>
        <v>3.772965879265092</v>
      </c>
      <c r="E48" s="1">
        <v>0.05</v>
      </c>
      <c r="F48" s="1">
        <f t="shared" si="5"/>
        <v>0.004564315352697096</v>
      </c>
      <c r="G48" s="6">
        <f>F48/G33</f>
        <v>0.021276595744680854</v>
      </c>
      <c r="J48" s="1">
        <v>0.07</v>
      </c>
      <c r="K48" s="1">
        <f t="shared" si="6"/>
        <v>0.029045643153526972</v>
      </c>
      <c r="N48" s="1">
        <v>250</v>
      </c>
      <c r="O48" s="1">
        <f>CONVERT(N48,"cm","ft")</f>
        <v>8.202099737532809</v>
      </c>
      <c r="P48" s="1">
        <v>0</v>
      </c>
      <c r="Q48" s="2">
        <f t="shared" si="7"/>
        <v>0</v>
      </c>
      <c r="R48" s="6">
        <f>Q48/R33</f>
        <v>0</v>
      </c>
      <c r="U48" s="1">
        <v>2.41</v>
      </c>
      <c r="V48" s="1">
        <f t="shared" si="8"/>
        <v>1</v>
      </c>
      <c r="Y48" s="1">
        <v>70</v>
      </c>
      <c r="Z48" s="1">
        <v>1.67</v>
      </c>
      <c r="AA48" s="1">
        <f t="shared" si="9"/>
        <v>0.6929460580912862</v>
      </c>
      <c r="AD48" s="1">
        <v>1.67</v>
      </c>
      <c r="AE48" s="1">
        <f t="shared" si="10"/>
        <v>0.6929460580912862</v>
      </c>
    </row>
    <row r="49" spans="3:31" ht="12.75">
      <c r="C49" s="1">
        <v>125</v>
      </c>
      <c r="D49" s="1">
        <f>CONVERT(C49,"cm","ft")</f>
        <v>4.101049868766404</v>
      </c>
      <c r="E49" s="1" t="s">
        <v>18</v>
      </c>
      <c r="F49" s="3">
        <v>0</v>
      </c>
      <c r="G49" s="6">
        <f>F49/G33</f>
        <v>0</v>
      </c>
      <c r="J49" s="1">
        <v>0.07</v>
      </c>
      <c r="K49" s="1">
        <f t="shared" si="6"/>
        <v>0.029045643153526972</v>
      </c>
      <c r="N49" s="1">
        <v>270</v>
      </c>
      <c r="O49" s="1">
        <f>CONVERT(N49,"cm","ft")</f>
        <v>8.858267716535433</v>
      </c>
      <c r="P49" s="1">
        <v>0</v>
      </c>
      <c r="Q49" s="2">
        <f t="shared" si="7"/>
        <v>0</v>
      </c>
      <c r="R49" s="6">
        <f>Q49/R33</f>
        <v>0</v>
      </c>
      <c r="U49" s="1">
        <v>2.41</v>
      </c>
      <c r="V49" s="1">
        <f t="shared" si="8"/>
        <v>1</v>
      </c>
      <c r="Y49" s="1">
        <v>74</v>
      </c>
      <c r="Z49" s="1">
        <v>0</v>
      </c>
      <c r="AA49" s="1">
        <f t="shared" si="9"/>
        <v>0</v>
      </c>
      <c r="AD49" s="1">
        <v>2.17</v>
      </c>
      <c r="AE49" s="1">
        <f t="shared" si="10"/>
        <v>0.900414937759336</v>
      </c>
    </row>
    <row r="50" spans="3:31" ht="12.75">
      <c r="C50" s="1">
        <v>135</v>
      </c>
      <c r="D50" s="1">
        <f>CONVERT(C50,"cm","ft")</f>
        <v>4.429133858267717</v>
      </c>
      <c r="E50" s="1">
        <v>0.03</v>
      </c>
      <c r="F50" s="1">
        <f t="shared" si="5"/>
        <v>0.002738589211618257</v>
      </c>
      <c r="G50" s="6">
        <f>F50/G33</f>
        <v>0.01276595744680851</v>
      </c>
      <c r="J50" s="3" t="s">
        <v>18</v>
      </c>
      <c r="K50" s="3">
        <v>0</v>
      </c>
      <c r="N50" s="1">
        <v>290</v>
      </c>
      <c r="O50" s="1">
        <f>CONVERT(N50,"cm","ft")</f>
        <v>9.514435695538058</v>
      </c>
      <c r="P50" s="1">
        <v>0</v>
      </c>
      <c r="Q50" s="2">
        <f t="shared" si="7"/>
        <v>0</v>
      </c>
      <c r="R50" s="6">
        <f>Q50/R33</f>
        <v>0</v>
      </c>
      <c r="U50" s="1">
        <v>2.41</v>
      </c>
      <c r="V50" s="1">
        <f t="shared" si="8"/>
        <v>1</v>
      </c>
      <c r="Y50" s="1">
        <v>75</v>
      </c>
      <c r="Z50" s="1">
        <v>0.91</v>
      </c>
      <c r="AA50" s="1">
        <f t="shared" si="9"/>
        <v>0.3775933609958506</v>
      </c>
      <c r="AD50" s="1">
        <v>2.3</v>
      </c>
      <c r="AE50" s="1">
        <f t="shared" si="10"/>
        <v>0.9543568464730289</v>
      </c>
    </row>
    <row r="51" spans="3:31" ht="12.75">
      <c r="C51" s="1">
        <v>145</v>
      </c>
      <c r="D51" s="1">
        <f>CONVERT(C51,"cm","ft")</f>
        <v>4.757217847769029</v>
      </c>
      <c r="E51" s="1">
        <v>0</v>
      </c>
      <c r="F51" s="1">
        <f t="shared" si="5"/>
        <v>0</v>
      </c>
      <c r="G51" s="6">
        <f>F51/G33</f>
        <v>0</v>
      </c>
      <c r="J51" s="1">
        <v>0</v>
      </c>
      <c r="K51" s="1">
        <f t="shared" si="6"/>
        <v>0</v>
      </c>
      <c r="N51" s="1">
        <v>310</v>
      </c>
      <c r="O51" s="1">
        <f>CONVERT(N51,"cm","ft")</f>
        <v>10.170603674540683</v>
      </c>
      <c r="P51" s="1">
        <v>0</v>
      </c>
      <c r="Q51" s="2">
        <f t="shared" si="7"/>
        <v>0</v>
      </c>
      <c r="R51" s="6">
        <f>Q51/R33</f>
        <v>0</v>
      </c>
      <c r="U51" s="1">
        <v>2.41</v>
      </c>
      <c r="V51" s="1">
        <f t="shared" si="8"/>
        <v>1</v>
      </c>
      <c r="Y51" s="1" t="s">
        <v>21</v>
      </c>
      <c r="Z51" s="1">
        <v>2.41</v>
      </c>
      <c r="AA51" s="1">
        <f t="shared" si="9"/>
        <v>1</v>
      </c>
      <c r="AD51" s="1">
        <v>2.41</v>
      </c>
      <c r="AE51" s="1">
        <f t="shared" si="10"/>
        <v>1</v>
      </c>
    </row>
    <row r="52" spans="3:31" ht="12.75">
      <c r="C52" s="1">
        <v>155</v>
      </c>
      <c r="D52" s="1">
        <f>CONVERT(C52,"cm","ft")</f>
        <v>5.085301837270341</v>
      </c>
      <c r="E52" s="1">
        <v>0</v>
      </c>
      <c r="F52" s="1">
        <f t="shared" si="5"/>
        <v>0</v>
      </c>
      <c r="G52" s="6">
        <f>F52/G33</f>
        <v>0</v>
      </c>
      <c r="J52" s="1">
        <v>0</v>
      </c>
      <c r="K52" s="1">
        <f t="shared" si="6"/>
        <v>0</v>
      </c>
      <c r="N52" s="1">
        <v>330</v>
      </c>
      <c r="O52" s="1">
        <f>CONVERT(N52,"cm","ft")</f>
        <v>10.826771653543307</v>
      </c>
      <c r="P52" s="1">
        <v>0</v>
      </c>
      <c r="Q52" s="2">
        <f t="shared" si="7"/>
        <v>0</v>
      </c>
      <c r="R52" s="6">
        <f>Q52/R33</f>
        <v>0</v>
      </c>
      <c r="U52" s="1">
        <v>2.41</v>
      </c>
      <c r="V52" s="1">
        <f t="shared" si="8"/>
        <v>1</v>
      </c>
      <c r="Y52" s="1">
        <v>80</v>
      </c>
      <c r="Z52" s="1">
        <v>0.17</v>
      </c>
      <c r="AA52" s="1">
        <f t="shared" si="9"/>
        <v>0.07053941908713693</v>
      </c>
      <c r="AD52" s="1">
        <v>0.16</v>
      </c>
      <c r="AE52" s="1">
        <f t="shared" si="10"/>
        <v>0.06639004149377593</v>
      </c>
    </row>
    <row r="53" spans="3:31" ht="12.75">
      <c r="C53" s="1">
        <v>165</v>
      </c>
      <c r="D53" s="1">
        <f>CONVERT(C53,"cm","ft")</f>
        <v>5.413385826771654</v>
      </c>
      <c r="E53" s="1">
        <v>0</v>
      </c>
      <c r="F53" s="1">
        <f t="shared" si="5"/>
        <v>0</v>
      </c>
      <c r="G53" s="6">
        <f>F53/G33</f>
        <v>0</v>
      </c>
      <c r="J53" s="1">
        <v>0</v>
      </c>
      <c r="K53" s="1">
        <f t="shared" si="6"/>
        <v>0</v>
      </c>
      <c r="N53" s="1">
        <v>350</v>
      </c>
      <c r="O53" s="1">
        <f>CONVERT(N53,"cm","ft")</f>
        <v>11.482939632545932</v>
      </c>
      <c r="P53" s="1">
        <v>0</v>
      </c>
      <c r="Q53" s="2">
        <f t="shared" si="7"/>
        <v>0</v>
      </c>
      <c r="R53" s="6">
        <f>Q53/R33</f>
        <v>0</v>
      </c>
      <c r="U53" s="1">
        <v>2.41</v>
      </c>
      <c r="V53" s="1">
        <f t="shared" si="8"/>
        <v>1</v>
      </c>
      <c r="Y53" s="1">
        <v>87</v>
      </c>
      <c r="Z53" s="1">
        <v>0.03</v>
      </c>
      <c r="AA53" s="1">
        <f t="shared" si="9"/>
        <v>0.012448132780082987</v>
      </c>
      <c r="AD53" s="1" t="s">
        <v>18</v>
      </c>
      <c r="AE53" s="3">
        <v>0</v>
      </c>
    </row>
    <row r="54" spans="14:22" ht="12.75">
      <c r="N54" s="1">
        <v>370</v>
      </c>
      <c r="O54" s="1">
        <f>CONVERT(N54,"cm","ft")</f>
        <v>12.139107611548557</v>
      </c>
      <c r="P54" s="1">
        <v>0</v>
      </c>
      <c r="Q54" s="2">
        <f t="shared" si="7"/>
        <v>0</v>
      </c>
      <c r="R54" s="6">
        <f>Q54/R33</f>
        <v>0</v>
      </c>
      <c r="U54" s="1">
        <v>2.41</v>
      </c>
      <c r="V54" s="1">
        <f t="shared" si="8"/>
        <v>1</v>
      </c>
    </row>
    <row r="55" spans="14:22" ht="12.75">
      <c r="N55" s="1">
        <v>390</v>
      </c>
      <c r="O55" s="1">
        <f>CONVERT(N55,"cm","ft")</f>
        <v>12.795275590551181</v>
      </c>
      <c r="P55" s="1">
        <v>0</v>
      </c>
      <c r="Q55" s="2">
        <f t="shared" si="7"/>
        <v>0</v>
      </c>
      <c r="R55" s="6">
        <f>Q55/R33</f>
        <v>0</v>
      </c>
      <c r="U55" s="1">
        <v>2.41</v>
      </c>
      <c r="V55" s="1">
        <f t="shared" si="8"/>
        <v>1</v>
      </c>
    </row>
    <row r="56" spans="14:22" ht="12.75">
      <c r="N56" s="1">
        <v>410</v>
      </c>
      <c r="O56" s="1">
        <f>CONVERT(N56,"cm","ft")</f>
        <v>13.451443569553806</v>
      </c>
      <c r="P56" s="1">
        <v>0</v>
      </c>
      <c r="Q56" s="2">
        <f t="shared" si="7"/>
        <v>0</v>
      </c>
      <c r="R56" s="6">
        <f>Q56/R33</f>
        <v>0</v>
      </c>
      <c r="U56" s="1">
        <v>2.41</v>
      </c>
      <c r="V56" s="1">
        <f t="shared" si="8"/>
        <v>1</v>
      </c>
    </row>
    <row r="57" spans="14:22" ht="12.75">
      <c r="N57" s="1">
        <v>430</v>
      </c>
      <c r="O57" s="1">
        <f>CONVERT(N57,"cm","ft")</f>
        <v>14.10761154855643</v>
      </c>
      <c r="P57" s="1">
        <v>0</v>
      </c>
      <c r="Q57" s="2">
        <f t="shared" si="7"/>
        <v>0</v>
      </c>
      <c r="R57" s="6">
        <f>Q57/R33</f>
        <v>0</v>
      </c>
      <c r="U57" s="1">
        <v>2.41</v>
      </c>
      <c r="V57" s="1">
        <f t="shared" si="8"/>
        <v>1</v>
      </c>
    </row>
    <row r="58" ht="12.75">
      <c r="R58" s="6">
        <f>Q58/R33</f>
        <v>0</v>
      </c>
    </row>
    <row r="59" spans="3:4" ht="12.75">
      <c r="C59" s="4" t="s">
        <v>11</v>
      </c>
      <c r="D59" s="4"/>
    </row>
    <row r="60" spans="1:30" ht="12.75">
      <c r="A60" s="5" t="s">
        <v>1</v>
      </c>
      <c r="B60" s="5"/>
      <c r="C60" s="1" t="s">
        <v>38</v>
      </c>
      <c r="G60" s="6">
        <f>MAX(F62:F84)</f>
        <v>0.3568464730290456</v>
      </c>
      <c r="H60" s="5" t="s">
        <v>1</v>
      </c>
      <c r="I60" s="5"/>
      <c r="J60" s="1" t="s">
        <v>9</v>
      </c>
      <c r="L60" s="5" t="s">
        <v>1</v>
      </c>
      <c r="M60" s="5"/>
      <c r="N60" s="1" t="s">
        <v>23</v>
      </c>
      <c r="Q60" s="2"/>
      <c r="R60" s="6">
        <f>MAX(Q62:Q84)</f>
        <v>0.2513692946058091</v>
      </c>
      <c r="S60" s="5" t="s">
        <v>1</v>
      </c>
      <c r="T60" s="5"/>
      <c r="U60" s="1" t="s">
        <v>9</v>
      </c>
      <c r="W60" s="5" t="s">
        <v>1</v>
      </c>
      <c r="X60" s="5"/>
      <c r="Y60" s="1" t="s">
        <v>22</v>
      </c>
      <c r="AB60" s="5" t="s">
        <v>1</v>
      </c>
      <c r="AC60" s="5"/>
      <c r="AD60" s="1" t="s">
        <v>9</v>
      </c>
    </row>
    <row r="61" spans="1:31" ht="12.75">
      <c r="A61" s="5" t="s">
        <v>2</v>
      </c>
      <c r="C61" s="1" t="s">
        <v>6</v>
      </c>
      <c r="D61" s="1" t="s">
        <v>39</v>
      </c>
      <c r="E61" s="1" t="s">
        <v>3</v>
      </c>
      <c r="F61" s="2" t="s">
        <v>4</v>
      </c>
      <c r="G61" s="2" t="s">
        <v>41</v>
      </c>
      <c r="H61" s="5" t="s">
        <v>36</v>
      </c>
      <c r="J61" s="1" t="s">
        <v>3</v>
      </c>
      <c r="K61" s="1" t="s">
        <v>4</v>
      </c>
      <c r="L61" s="5" t="s">
        <v>2</v>
      </c>
      <c r="N61" s="1" t="s">
        <v>5</v>
      </c>
      <c r="O61" s="2" t="s">
        <v>40</v>
      </c>
      <c r="P61" s="1" t="s">
        <v>3</v>
      </c>
      <c r="Q61" s="2" t="s">
        <v>4</v>
      </c>
      <c r="R61" s="2" t="s">
        <v>41</v>
      </c>
      <c r="S61" s="5" t="s">
        <v>36</v>
      </c>
      <c r="U61" s="1" t="s">
        <v>3</v>
      </c>
      <c r="V61" s="1" t="s">
        <v>4</v>
      </c>
      <c r="W61" s="5" t="s">
        <v>36</v>
      </c>
      <c r="Y61" s="1" t="s">
        <v>5</v>
      </c>
      <c r="Z61" s="1" t="s">
        <v>3</v>
      </c>
      <c r="AA61" s="1" t="s">
        <v>4</v>
      </c>
      <c r="AB61" s="5" t="s">
        <v>36</v>
      </c>
      <c r="AD61" s="1" t="s">
        <v>3</v>
      </c>
      <c r="AE61" s="1" t="s">
        <v>4</v>
      </c>
    </row>
    <row r="62" spans="1:31" ht="12.75">
      <c r="A62" s="5">
        <v>0.4</v>
      </c>
      <c r="B62" s="1">
        <f>0.4/2.41</f>
        <v>0.16597510373443983</v>
      </c>
      <c r="C62" s="1">
        <v>0.75</v>
      </c>
      <c r="D62" s="1">
        <f>CONVERT(C62,"cm","ft")</f>
        <v>0.024606299212598427</v>
      </c>
      <c r="E62" s="1">
        <v>0</v>
      </c>
      <c r="F62" s="1">
        <f aca="true" t="shared" si="11" ref="F62:F67">E62*(0.4/2.41)</f>
        <v>0</v>
      </c>
      <c r="G62" s="6">
        <f>F62/G60</f>
        <v>0</v>
      </c>
      <c r="H62" s="5">
        <v>1</v>
      </c>
      <c r="I62" s="1">
        <f>1/2.41</f>
        <v>0.41493775933609955</v>
      </c>
      <c r="J62" s="1">
        <v>0.91</v>
      </c>
      <c r="K62" s="1">
        <f>J62*(1/2.41)</f>
        <v>0.3775933609958506</v>
      </c>
      <c r="L62" s="5">
        <v>0.26</v>
      </c>
      <c r="M62" s="1">
        <f>0.26/2.41</f>
        <v>0.10788381742738588</v>
      </c>
      <c r="N62" s="1">
        <v>0</v>
      </c>
      <c r="O62" s="1">
        <f>CONVERT(N62,"cm","ft")</f>
        <v>0</v>
      </c>
      <c r="P62" s="1">
        <v>0</v>
      </c>
      <c r="Q62" s="2">
        <f>P62*(0.26/2.41)</f>
        <v>0</v>
      </c>
      <c r="R62" s="6">
        <f>Q62/R60</f>
        <v>0</v>
      </c>
      <c r="S62" s="5">
        <v>1</v>
      </c>
      <c r="T62" s="1">
        <f>1/2.41</f>
        <v>0.41493775933609955</v>
      </c>
      <c r="U62" s="1" t="s">
        <v>24</v>
      </c>
      <c r="W62" s="5">
        <v>1</v>
      </c>
      <c r="X62" s="1">
        <f>1/2.41</f>
        <v>0.41493775933609955</v>
      </c>
      <c r="Y62" s="1" t="s">
        <v>26</v>
      </c>
      <c r="Z62" s="1">
        <v>0</v>
      </c>
      <c r="AA62" s="1">
        <f>Z62*(1/2.41)</f>
        <v>0</v>
      </c>
      <c r="AB62" s="5">
        <v>1</v>
      </c>
      <c r="AC62" s="1">
        <f>1/2.41</f>
        <v>0.41493775933609955</v>
      </c>
      <c r="AD62" s="1">
        <v>0</v>
      </c>
      <c r="AE62" s="1">
        <f>AD62*(1/2.41)</f>
        <v>0</v>
      </c>
    </row>
    <row r="63" spans="1:31" ht="12.75">
      <c r="A63" s="5" t="s">
        <v>3</v>
      </c>
      <c r="C63" s="1">
        <v>5.75</v>
      </c>
      <c r="D63" s="1">
        <f>CONVERT(C63,"cm","ft")</f>
        <v>0.18864829396325458</v>
      </c>
      <c r="E63" s="1">
        <v>1.05</v>
      </c>
      <c r="F63" s="1">
        <f t="shared" si="11"/>
        <v>0.17427385892116182</v>
      </c>
      <c r="G63" s="6">
        <f>F63/G60</f>
        <v>0.48837209302325585</v>
      </c>
      <c r="H63" s="5" t="s">
        <v>3</v>
      </c>
      <c r="J63" s="1">
        <v>0.91</v>
      </c>
      <c r="K63" s="1">
        <f>J63*(1/2.41)</f>
        <v>0.3775933609958506</v>
      </c>
      <c r="L63" s="5" t="s">
        <v>3</v>
      </c>
      <c r="N63" s="1">
        <v>5</v>
      </c>
      <c r="O63" s="1">
        <f>CONVERT(N63,"cm","ft")</f>
        <v>0.16404199475065617</v>
      </c>
      <c r="P63" s="1">
        <v>0</v>
      </c>
      <c r="Q63" s="2">
        <f aca="true" t="shared" si="12" ref="Q63:Q72">P63*(0.26/2.41)</f>
        <v>0</v>
      </c>
      <c r="R63" s="6">
        <f>Q63/R60</f>
        <v>0</v>
      </c>
      <c r="S63" s="5" t="s">
        <v>3</v>
      </c>
      <c r="U63" s="1">
        <v>0</v>
      </c>
      <c r="V63" s="1">
        <f>U63*(1/2.41)</f>
        <v>0</v>
      </c>
      <c r="W63" s="5" t="s">
        <v>3</v>
      </c>
      <c r="Y63" s="1">
        <v>37</v>
      </c>
      <c r="Z63" s="1">
        <v>0</v>
      </c>
      <c r="AA63" s="1">
        <f aca="true" t="shared" si="13" ref="AA63:AA85">Z63*(1/2.41)</f>
        <v>0</v>
      </c>
      <c r="AB63" s="5" t="s">
        <v>4</v>
      </c>
      <c r="AD63" s="1">
        <v>0</v>
      </c>
      <c r="AE63" s="1">
        <f aca="true" t="shared" si="14" ref="AE63:AE85">AD63*(1/2.41)</f>
        <v>0</v>
      </c>
    </row>
    <row r="64" spans="1:31" ht="12.75">
      <c r="A64" s="5">
        <v>2.41</v>
      </c>
      <c r="C64" s="1">
        <v>15</v>
      </c>
      <c r="D64" s="1">
        <f>CONVERT(C64,"cm","ft")</f>
        <v>0.4921259842519685</v>
      </c>
      <c r="E64" s="1">
        <v>2.01</v>
      </c>
      <c r="F64" s="1">
        <f t="shared" si="11"/>
        <v>0.333609958506224</v>
      </c>
      <c r="G64" s="6">
        <f>F64/G60</f>
        <v>0.9348837209302324</v>
      </c>
      <c r="H64" s="5">
        <v>2.41</v>
      </c>
      <c r="J64" s="1" t="s">
        <v>24</v>
      </c>
      <c r="K64" s="1" t="s">
        <v>35</v>
      </c>
      <c r="L64" s="5">
        <v>2.41</v>
      </c>
      <c r="N64" s="1">
        <v>15</v>
      </c>
      <c r="O64" s="1">
        <f>CONVERT(N64,"cm","ft")</f>
        <v>0.4921259842519685</v>
      </c>
      <c r="P64" s="1">
        <v>0.64</v>
      </c>
      <c r="Q64" s="2">
        <f t="shared" si="12"/>
        <v>0.06904564315352697</v>
      </c>
      <c r="R64" s="6">
        <f>Q64/R60</f>
        <v>0.2746781115879829</v>
      </c>
      <c r="S64" s="5">
        <v>2.41</v>
      </c>
      <c r="U64" s="1">
        <v>1.14</v>
      </c>
      <c r="V64" s="1">
        <f aca="true" t="shared" si="15" ref="V64:V72">U64*(1/2.41)</f>
        <v>0.47302904564315346</v>
      </c>
      <c r="W64" s="5">
        <v>2.41</v>
      </c>
      <c r="Y64" s="1">
        <v>40</v>
      </c>
      <c r="Z64" s="1">
        <v>0</v>
      </c>
      <c r="AA64" s="1">
        <f t="shared" si="13"/>
        <v>0</v>
      </c>
      <c r="AB64" s="5">
        <v>2.41</v>
      </c>
      <c r="AD64" s="1">
        <v>0</v>
      </c>
      <c r="AE64" s="1">
        <f t="shared" si="14"/>
        <v>0</v>
      </c>
    </row>
    <row r="65" spans="3:31" ht="12.75">
      <c r="C65" s="1">
        <v>25</v>
      </c>
      <c r="D65" s="1">
        <f>CONVERT(C65,"cm","ft")</f>
        <v>0.8202099737532809</v>
      </c>
      <c r="E65" s="1">
        <v>2.15</v>
      </c>
      <c r="F65" s="1">
        <f t="shared" si="11"/>
        <v>0.3568464730290456</v>
      </c>
      <c r="G65" s="6">
        <f>F65/G60</f>
        <v>1</v>
      </c>
      <c r="J65" s="1">
        <v>2.41</v>
      </c>
      <c r="K65" s="1">
        <f>J65*(1/2.41)</f>
        <v>1</v>
      </c>
      <c r="N65" s="1">
        <v>25</v>
      </c>
      <c r="O65" s="1">
        <f>CONVERT(N65,"cm","ft")</f>
        <v>0.8202099737532809</v>
      </c>
      <c r="P65" s="1">
        <v>1.16</v>
      </c>
      <c r="Q65" s="2">
        <f t="shared" si="12"/>
        <v>0.12514522821576762</v>
      </c>
      <c r="R65" s="6">
        <f>Q65/R60</f>
        <v>0.4978540772532189</v>
      </c>
      <c r="U65" s="1">
        <v>1.57</v>
      </c>
      <c r="V65" s="1">
        <f t="shared" si="15"/>
        <v>0.6514522821576764</v>
      </c>
      <c r="Y65" s="1">
        <v>43</v>
      </c>
      <c r="Z65" s="1">
        <v>0</v>
      </c>
      <c r="AA65" s="1">
        <f t="shared" si="13"/>
        <v>0</v>
      </c>
      <c r="AD65" s="1">
        <v>0</v>
      </c>
      <c r="AE65" s="1">
        <f t="shared" si="14"/>
        <v>0</v>
      </c>
    </row>
    <row r="66" spans="3:31" ht="12.75">
      <c r="C66" s="1">
        <v>35</v>
      </c>
      <c r="D66" s="1">
        <f>CONVERT(C66,"cm","ft")</f>
        <v>1.1482939632545932</v>
      </c>
      <c r="E66" s="1">
        <v>0.84</v>
      </c>
      <c r="F66" s="1">
        <f t="shared" si="11"/>
        <v>0.13941908713692944</v>
      </c>
      <c r="G66" s="6">
        <f>F66/G60</f>
        <v>0.39069767441860465</v>
      </c>
      <c r="J66" s="1">
        <v>1.4</v>
      </c>
      <c r="K66" s="1">
        <f>J66*(1/2.41)</f>
        <v>0.5809128630705394</v>
      </c>
      <c r="N66" s="1">
        <v>35</v>
      </c>
      <c r="O66" s="1">
        <f>CONVERT(N66,"cm","ft")</f>
        <v>1.1482939632545932</v>
      </c>
      <c r="P66" s="1">
        <v>2.33</v>
      </c>
      <c r="Q66" s="2">
        <f t="shared" si="12"/>
        <v>0.2513692946058091</v>
      </c>
      <c r="R66" s="6">
        <f>Q66/R60</f>
        <v>1</v>
      </c>
      <c r="U66" s="1">
        <v>2.41</v>
      </c>
      <c r="V66" s="1">
        <f t="shared" si="15"/>
        <v>1</v>
      </c>
      <c r="Y66" s="1">
        <v>45</v>
      </c>
      <c r="Z66" s="1">
        <v>0</v>
      </c>
      <c r="AA66" s="1">
        <f t="shared" si="13"/>
        <v>0</v>
      </c>
      <c r="AD66" s="1">
        <v>0</v>
      </c>
      <c r="AE66" s="1">
        <f t="shared" si="14"/>
        <v>0</v>
      </c>
    </row>
    <row r="67" spans="3:31" ht="12.75">
      <c r="C67" s="1">
        <v>45</v>
      </c>
      <c r="D67" s="1">
        <f>CONVERT(C67,"cm","ft")</f>
        <v>1.4763779527559056</v>
      </c>
      <c r="E67" s="1">
        <v>0</v>
      </c>
      <c r="F67" s="1">
        <f t="shared" si="11"/>
        <v>0</v>
      </c>
      <c r="G67" s="6">
        <f>F67/G60</f>
        <v>0</v>
      </c>
      <c r="J67" s="1">
        <v>0</v>
      </c>
      <c r="K67" s="1">
        <f>J67*(1/2.41)</f>
        <v>0</v>
      </c>
      <c r="N67" s="1">
        <v>45</v>
      </c>
      <c r="O67" s="1">
        <f>CONVERT(N67,"cm","ft")</f>
        <v>1.4763779527559056</v>
      </c>
      <c r="P67" s="1">
        <v>1.48</v>
      </c>
      <c r="Q67" s="2">
        <f t="shared" si="12"/>
        <v>0.1596680497925311</v>
      </c>
      <c r="R67" s="6">
        <f>Q67/R60</f>
        <v>0.6351931330472104</v>
      </c>
      <c r="U67" s="1">
        <v>1.57</v>
      </c>
      <c r="V67" s="1">
        <f t="shared" si="15"/>
        <v>0.6514522821576764</v>
      </c>
      <c r="Y67" s="1" t="s">
        <v>27</v>
      </c>
      <c r="Z67" s="1">
        <v>0</v>
      </c>
      <c r="AA67" s="1">
        <f t="shared" si="13"/>
        <v>0</v>
      </c>
      <c r="AD67" s="1">
        <v>0</v>
      </c>
      <c r="AE67" s="1">
        <f t="shared" si="14"/>
        <v>0</v>
      </c>
    </row>
    <row r="68" spans="3:31" ht="12.75">
      <c r="C68" s="1">
        <v>55</v>
      </c>
      <c r="D68" s="1">
        <f>CONVERT(C68,"cm","ft")</f>
        <v>1.804461942257218</v>
      </c>
      <c r="E68" s="1" t="s">
        <v>24</v>
      </c>
      <c r="G68" s="6">
        <f>F68/G60</f>
        <v>0</v>
      </c>
      <c r="J68" s="1" t="s">
        <v>24</v>
      </c>
      <c r="N68" s="1">
        <v>55</v>
      </c>
      <c r="O68" s="1">
        <f>CONVERT(N68,"cm","ft")</f>
        <v>1.804461942257218</v>
      </c>
      <c r="P68" s="1">
        <v>1.59</v>
      </c>
      <c r="Q68" s="2">
        <f t="shared" si="12"/>
        <v>0.17153526970954355</v>
      </c>
      <c r="R68" s="6">
        <f>Q68/R60</f>
        <v>0.6824034334763949</v>
      </c>
      <c r="U68" s="1">
        <v>1.35</v>
      </c>
      <c r="V68" s="1">
        <f t="shared" si="15"/>
        <v>0.5601659751037344</v>
      </c>
      <c r="Y68" s="1">
        <v>50</v>
      </c>
      <c r="Z68" s="1">
        <v>0.15</v>
      </c>
      <c r="AA68" s="1">
        <f t="shared" si="13"/>
        <v>0.06224066390041493</v>
      </c>
      <c r="AD68" s="1">
        <v>0.15</v>
      </c>
      <c r="AE68" s="1">
        <f t="shared" si="14"/>
        <v>0.06224066390041493</v>
      </c>
    </row>
    <row r="69" spans="3:31" ht="12.75">
      <c r="C69" s="1">
        <v>65</v>
      </c>
      <c r="D69" s="1">
        <f>CONVERT(C69,"cm","ft")</f>
        <v>2.1325459317585302</v>
      </c>
      <c r="E69" s="1" t="s">
        <v>24</v>
      </c>
      <c r="G69" s="6">
        <f>F69/G60</f>
        <v>0</v>
      </c>
      <c r="J69" s="1" t="s">
        <v>24</v>
      </c>
      <c r="N69" s="1">
        <v>65</v>
      </c>
      <c r="O69" s="1">
        <f>CONVERT(N69,"cm","ft")</f>
        <v>2.1325459317585302</v>
      </c>
      <c r="P69" s="1">
        <v>0.94</v>
      </c>
      <c r="Q69" s="2">
        <f t="shared" si="12"/>
        <v>0.10141078838174272</v>
      </c>
      <c r="R69" s="6">
        <f>Q69/R60</f>
        <v>0.4034334763948498</v>
      </c>
      <c r="U69" s="1">
        <v>0.7</v>
      </c>
      <c r="V69" s="1">
        <f t="shared" si="15"/>
        <v>0.2904564315352697</v>
      </c>
      <c r="Y69" s="1">
        <v>53</v>
      </c>
      <c r="Z69" s="1">
        <v>0</v>
      </c>
      <c r="AA69" s="1">
        <f t="shared" si="13"/>
        <v>0</v>
      </c>
      <c r="AD69" s="1">
        <v>0.37</v>
      </c>
      <c r="AE69" s="1">
        <f t="shared" si="14"/>
        <v>0.15352697095435683</v>
      </c>
    </row>
    <row r="70" spans="3:31" ht="12.75">
      <c r="C70" s="1">
        <v>75</v>
      </c>
      <c r="D70" s="1">
        <f>CONVERT(C70,"cm","ft")</f>
        <v>2.4606299212598426</v>
      </c>
      <c r="G70" s="6">
        <f>F70/G60</f>
        <v>0</v>
      </c>
      <c r="N70" s="1">
        <v>75</v>
      </c>
      <c r="O70" s="1">
        <f>CONVERT(N70,"cm","ft")</f>
        <v>2.4606299212598426</v>
      </c>
      <c r="P70" s="1">
        <v>0.63</v>
      </c>
      <c r="Q70" s="2">
        <f t="shared" si="12"/>
        <v>0.0679668049792531</v>
      </c>
      <c r="R70" s="6">
        <f>Q70/R60</f>
        <v>0.2703862660944206</v>
      </c>
      <c r="U70" s="1">
        <v>0.64</v>
      </c>
      <c r="V70" s="1">
        <f t="shared" si="15"/>
        <v>0.26556016597510373</v>
      </c>
      <c r="Y70" s="1">
        <v>54</v>
      </c>
      <c r="Z70" s="1">
        <v>0.45</v>
      </c>
      <c r="AA70" s="1">
        <f t="shared" si="13"/>
        <v>0.18672199170124482</v>
      </c>
      <c r="AD70" s="1">
        <v>0.45</v>
      </c>
      <c r="AE70" s="1">
        <f t="shared" si="14"/>
        <v>0.18672199170124482</v>
      </c>
    </row>
    <row r="71" spans="3:31" ht="12.75">
      <c r="C71" s="1">
        <v>85</v>
      </c>
      <c r="D71" s="1">
        <f>CONVERT(C71,"cm","ft")</f>
        <v>2.788713910761155</v>
      </c>
      <c r="G71" s="6">
        <f>F71/G60</f>
        <v>0</v>
      </c>
      <c r="N71" s="1">
        <v>85</v>
      </c>
      <c r="O71" s="1">
        <f>CONVERT(N71,"cm","ft")</f>
        <v>2.788713910761155</v>
      </c>
      <c r="P71" s="1">
        <v>0.21</v>
      </c>
      <c r="Q71" s="2">
        <f t="shared" si="12"/>
        <v>0.022655601659751036</v>
      </c>
      <c r="R71" s="6">
        <f>Q71/R60</f>
        <v>0.09012875536480687</v>
      </c>
      <c r="U71" s="1">
        <v>0.56</v>
      </c>
      <c r="V71" s="1">
        <f t="shared" si="15"/>
        <v>0.23236514522821577</v>
      </c>
      <c r="Y71" s="1" t="s">
        <v>28</v>
      </c>
      <c r="Z71" s="1">
        <v>0.6</v>
      </c>
      <c r="AA71" s="1">
        <f t="shared" si="13"/>
        <v>0.24896265560165973</v>
      </c>
      <c r="AD71" s="1">
        <v>0.6</v>
      </c>
      <c r="AE71" s="1">
        <f t="shared" si="14"/>
        <v>0.24896265560165973</v>
      </c>
    </row>
    <row r="72" spans="3:31" ht="12.75">
      <c r="C72" s="1">
        <v>95</v>
      </c>
      <c r="D72" s="1">
        <f>CONVERT(C72,"cm","ft")</f>
        <v>3.1167979002624673</v>
      </c>
      <c r="G72" s="6">
        <f>F72/G60</f>
        <v>0</v>
      </c>
      <c r="N72" s="1">
        <v>95</v>
      </c>
      <c r="O72" s="1">
        <f>CONVERT(N72,"cm","ft")</f>
        <v>3.1167979002624673</v>
      </c>
      <c r="P72" s="1">
        <v>0.21</v>
      </c>
      <c r="Q72" s="2">
        <f t="shared" si="12"/>
        <v>0.022655601659751036</v>
      </c>
      <c r="R72" s="6">
        <f>Q72/R60</f>
        <v>0.09012875536480687</v>
      </c>
      <c r="U72" s="1">
        <v>0</v>
      </c>
      <c r="V72" s="1">
        <f t="shared" si="15"/>
        <v>0</v>
      </c>
      <c r="Y72" s="1" t="s">
        <v>29</v>
      </c>
      <c r="Z72" s="1">
        <v>0</v>
      </c>
      <c r="AA72" s="1">
        <f t="shared" si="13"/>
        <v>0</v>
      </c>
      <c r="AD72" s="1">
        <v>0</v>
      </c>
      <c r="AE72" s="1">
        <f t="shared" si="14"/>
        <v>0</v>
      </c>
    </row>
    <row r="73" spans="3:31" ht="12.75">
      <c r="C73" s="1">
        <v>105</v>
      </c>
      <c r="D73" s="1">
        <f>CONVERT(C73,"cm","ft")</f>
        <v>3.4448818897637796</v>
      </c>
      <c r="G73" s="6">
        <f>F73/G60</f>
        <v>0</v>
      </c>
      <c r="N73" s="1">
        <v>105</v>
      </c>
      <c r="O73" s="1">
        <f>CONVERT(N73,"cm","ft")</f>
        <v>3.4448818897637796</v>
      </c>
      <c r="P73" s="1" t="s">
        <v>24</v>
      </c>
      <c r="R73" s="6">
        <f>Q73/R60</f>
        <v>0</v>
      </c>
      <c r="U73" s="7" t="s">
        <v>25</v>
      </c>
      <c r="Y73" s="1" t="s">
        <v>30</v>
      </c>
      <c r="Z73" s="1">
        <v>0.16</v>
      </c>
      <c r="AA73" s="1">
        <f t="shared" si="13"/>
        <v>0.06639004149377593</v>
      </c>
      <c r="AD73" s="1">
        <v>0.61</v>
      </c>
      <c r="AE73" s="1">
        <f t="shared" si="14"/>
        <v>0.25311203319502074</v>
      </c>
    </row>
    <row r="74" spans="3:31" ht="12.75">
      <c r="C74" s="1">
        <v>110</v>
      </c>
      <c r="D74" s="1">
        <f>CONVERT(C74,"cm","ft")</f>
        <v>3.608923884514436</v>
      </c>
      <c r="G74" s="6">
        <f>F74/G60</f>
        <v>0</v>
      </c>
      <c r="N74" s="1">
        <v>115</v>
      </c>
      <c r="O74" s="1">
        <f>CONVERT(N74,"cm","ft")</f>
        <v>3.772965879265092</v>
      </c>
      <c r="P74" s="7" t="s">
        <v>25</v>
      </c>
      <c r="R74" s="6">
        <f>Q74/R60</f>
        <v>0</v>
      </c>
      <c r="Y74" s="1">
        <v>61</v>
      </c>
      <c r="Z74" s="1">
        <v>0</v>
      </c>
      <c r="AA74" s="1">
        <f t="shared" si="13"/>
        <v>0</v>
      </c>
      <c r="AD74" s="1">
        <v>0.66</v>
      </c>
      <c r="AE74" s="1">
        <f t="shared" si="14"/>
        <v>0.2738589211618257</v>
      </c>
    </row>
    <row r="75" spans="3:31" ht="12.75">
      <c r="C75" s="1">
        <v>115</v>
      </c>
      <c r="D75" s="1">
        <f>CONVERT(C75,"cm","ft")</f>
        <v>3.772965879265092</v>
      </c>
      <c r="G75" s="6">
        <f>F75/G60</f>
        <v>0</v>
      </c>
      <c r="N75" s="1">
        <v>125</v>
      </c>
      <c r="O75" s="1">
        <f>CONVERT(N75,"cm","ft")</f>
        <v>4.101049868766404</v>
      </c>
      <c r="R75" s="6">
        <f>Q75/R60</f>
        <v>0</v>
      </c>
      <c r="Y75" s="1">
        <v>63</v>
      </c>
      <c r="Z75" s="1">
        <v>0</v>
      </c>
      <c r="AA75" s="1">
        <f t="shared" si="13"/>
        <v>0</v>
      </c>
      <c r="AD75" s="1">
        <v>0.68</v>
      </c>
      <c r="AE75" s="1">
        <f t="shared" si="14"/>
        <v>0.2821576763485477</v>
      </c>
    </row>
    <row r="76" spans="3:31" ht="12.75">
      <c r="C76" s="1">
        <v>125</v>
      </c>
      <c r="D76" s="1">
        <f>CONVERT(C76,"cm","ft")</f>
        <v>4.101049868766404</v>
      </c>
      <c r="G76" s="6">
        <f>F76/G60</f>
        <v>0</v>
      </c>
      <c r="N76" s="1">
        <v>135</v>
      </c>
      <c r="O76" s="1">
        <f>CONVERT(N76,"cm","ft")</f>
        <v>4.429133858267717</v>
      </c>
      <c r="R76" s="6">
        <f>Q76/R60</f>
        <v>0</v>
      </c>
      <c r="Y76" s="1">
        <v>64</v>
      </c>
      <c r="Z76" s="1">
        <v>0</v>
      </c>
      <c r="AA76" s="1">
        <f t="shared" si="13"/>
        <v>0</v>
      </c>
      <c r="AD76" s="1">
        <v>0.71</v>
      </c>
      <c r="AE76" s="1">
        <f t="shared" si="14"/>
        <v>0.29460580912863066</v>
      </c>
    </row>
    <row r="77" spans="3:31" ht="12.75">
      <c r="C77" s="1">
        <v>135</v>
      </c>
      <c r="D77" s="1">
        <f>CONVERT(C77,"cm","ft")</f>
        <v>4.429133858267717</v>
      </c>
      <c r="G77" s="6">
        <f>F77/G60</f>
        <v>0</v>
      </c>
      <c r="N77" s="1">
        <v>145</v>
      </c>
      <c r="O77" s="1">
        <f>CONVERT(N77,"cm","ft")</f>
        <v>4.757217847769029</v>
      </c>
      <c r="R77" s="6">
        <f>Q77/R60</f>
        <v>0</v>
      </c>
      <c r="Y77" s="1">
        <v>65</v>
      </c>
      <c r="Z77" s="1">
        <v>0.75</v>
      </c>
      <c r="AA77" s="1">
        <f t="shared" si="13"/>
        <v>0.3112033195020747</v>
      </c>
      <c r="AD77" s="1">
        <v>0.75</v>
      </c>
      <c r="AE77" s="1">
        <f t="shared" si="14"/>
        <v>0.3112033195020747</v>
      </c>
    </row>
    <row r="78" spans="3:31" ht="12.75">
      <c r="C78" s="1">
        <v>145</v>
      </c>
      <c r="D78" s="1">
        <f>CONVERT(C78,"cm","ft")</f>
        <v>4.757217847769029</v>
      </c>
      <c r="G78" s="6">
        <f>F78/G60</f>
        <v>0</v>
      </c>
      <c r="I78" s="1">
        <f>MAX(I79:I97)</f>
        <v>4.018518518518518</v>
      </c>
      <c r="N78" s="1">
        <v>155</v>
      </c>
      <c r="O78" s="1">
        <f>CONVERT(N78,"cm","ft")</f>
        <v>5.085301837270341</v>
      </c>
      <c r="R78" s="6">
        <f>Q78/R60</f>
        <v>0</v>
      </c>
      <c r="Y78" s="1">
        <v>67</v>
      </c>
      <c r="Z78" s="1">
        <v>0.6</v>
      </c>
      <c r="AA78" s="1">
        <f t="shared" si="13"/>
        <v>0.24896265560165973</v>
      </c>
      <c r="AD78" s="1">
        <v>0.6</v>
      </c>
      <c r="AE78" s="1">
        <f t="shared" si="14"/>
        <v>0.24896265560165973</v>
      </c>
    </row>
    <row r="79" spans="3:31" ht="12.75">
      <c r="C79" s="1">
        <v>155</v>
      </c>
      <c r="D79" s="1">
        <f>CONVERT(C79,"cm","ft")</f>
        <v>5.085301837270341</v>
      </c>
      <c r="G79" s="6">
        <f>F79/G60</f>
        <v>0</v>
      </c>
      <c r="I79" s="1">
        <f>F102/F7</f>
        <v>0</v>
      </c>
      <c r="J79" s="1">
        <f>I79/$I$78</f>
        <v>0</v>
      </c>
      <c r="N79" s="1">
        <v>165</v>
      </c>
      <c r="O79" s="1">
        <f>CONVERT(N79,"cm","ft")</f>
        <v>5.413385826771654</v>
      </c>
      <c r="R79" s="6">
        <f>Q79/R60</f>
        <v>0</v>
      </c>
      <c r="Y79" s="1">
        <v>70</v>
      </c>
      <c r="Z79" s="1">
        <v>2.41</v>
      </c>
      <c r="AA79" s="1">
        <f t="shared" si="13"/>
        <v>1</v>
      </c>
      <c r="AD79" s="1">
        <v>2.41</v>
      </c>
      <c r="AE79" s="1">
        <f t="shared" si="14"/>
        <v>1</v>
      </c>
    </row>
    <row r="80" spans="3:31" ht="12.75">
      <c r="C80" s="1">
        <v>165</v>
      </c>
      <c r="D80" s="1">
        <f>CONVERT(C80,"cm","ft")</f>
        <v>5.413385826771654</v>
      </c>
      <c r="G80" s="6">
        <f>F80/G60</f>
        <v>0</v>
      </c>
      <c r="I80" s="1">
        <f aca="true" t="shared" si="16" ref="I80:I97">F103/F8</f>
        <v>0.3642756680731365</v>
      </c>
      <c r="J80" s="1">
        <f aca="true" t="shared" si="17" ref="J80:J93">I80/$I$78</f>
        <v>0.09064924458962845</v>
      </c>
      <c r="N80" s="1">
        <v>175</v>
      </c>
      <c r="O80" s="1">
        <f>CONVERT(N80,"cm","ft")</f>
        <v>5.741469816272966</v>
      </c>
      <c r="R80" s="6">
        <f>Q80/R60</f>
        <v>0</v>
      </c>
      <c r="Y80" s="1">
        <v>71</v>
      </c>
      <c r="Z80" s="1">
        <v>0.14</v>
      </c>
      <c r="AA80" s="1">
        <f t="shared" si="13"/>
        <v>0.058091286307053944</v>
      </c>
      <c r="AD80" s="1">
        <v>2.38</v>
      </c>
      <c r="AE80" s="1">
        <f t="shared" si="14"/>
        <v>0.987551867219917</v>
      </c>
    </row>
    <row r="81" spans="9:31" ht="12.75">
      <c r="I81" s="1">
        <f t="shared" si="16"/>
        <v>1.0111111111111113</v>
      </c>
      <c r="J81" s="1">
        <f t="shared" si="17"/>
        <v>0.25161290322580654</v>
      </c>
      <c r="N81" s="1">
        <v>185</v>
      </c>
      <c r="O81" s="1">
        <f>CONVERT(N81,"cm","ft")</f>
        <v>6.069553805774278</v>
      </c>
      <c r="R81" s="6">
        <f>Q81/R60</f>
        <v>0</v>
      </c>
      <c r="Y81" s="2">
        <v>73</v>
      </c>
      <c r="Z81" s="2">
        <v>0.15</v>
      </c>
      <c r="AA81" s="1">
        <f t="shared" si="13"/>
        <v>0.06224066390041493</v>
      </c>
      <c r="AD81" s="2">
        <v>2.33</v>
      </c>
      <c r="AE81" s="1">
        <f t="shared" si="14"/>
        <v>0.966804979253112</v>
      </c>
    </row>
    <row r="82" spans="9:31" ht="12.75">
      <c r="I82" s="1">
        <f t="shared" si="16"/>
        <v>2.254901960784314</v>
      </c>
      <c r="J82" s="1">
        <f t="shared" si="17"/>
        <v>0.5611276768772027</v>
      </c>
      <c r="N82" s="1">
        <v>195</v>
      </c>
      <c r="O82" s="1">
        <f>CONVERT(N82,"cm","ft")</f>
        <v>6.397637795275591</v>
      </c>
      <c r="R82" s="6">
        <f>Q82/R60</f>
        <v>0</v>
      </c>
      <c r="Y82" s="2">
        <v>74</v>
      </c>
      <c r="Z82" s="2">
        <v>0.31</v>
      </c>
      <c r="AA82" s="1">
        <f t="shared" si="13"/>
        <v>0.12863070539419086</v>
      </c>
      <c r="AD82" s="2">
        <v>2.3</v>
      </c>
      <c r="AE82" s="1">
        <f t="shared" si="14"/>
        <v>0.9543568464730289</v>
      </c>
    </row>
    <row r="83" spans="9:31" ht="12.75">
      <c r="I83" s="1">
        <f t="shared" si="16"/>
        <v>2.1875</v>
      </c>
      <c r="J83" s="1">
        <f t="shared" si="17"/>
        <v>0.5443548387096775</v>
      </c>
      <c r="N83" s="1">
        <v>205</v>
      </c>
      <c r="O83" s="1">
        <f>CONVERT(N83,"cm","ft")</f>
        <v>6.725721784776903</v>
      </c>
      <c r="R83" s="6">
        <f>Q83/R60</f>
        <v>0</v>
      </c>
      <c r="Y83" s="2">
        <v>75</v>
      </c>
      <c r="Z83" s="2">
        <v>1.22</v>
      </c>
      <c r="AA83" s="1">
        <f t="shared" si="13"/>
        <v>0.5062240663900415</v>
      </c>
      <c r="AD83" s="2">
        <v>2.28</v>
      </c>
      <c r="AE83" s="1">
        <f t="shared" si="14"/>
        <v>0.9460580912863069</v>
      </c>
    </row>
    <row r="84" spans="9:31" ht="12.75">
      <c r="I84" s="1">
        <f t="shared" si="16"/>
        <v>4.018518518518518</v>
      </c>
      <c r="J84" s="1">
        <f t="shared" si="17"/>
        <v>1</v>
      </c>
      <c r="N84" s="1">
        <v>215</v>
      </c>
      <c r="O84" s="1">
        <f>CONVERT(N84,"cm","ft")</f>
        <v>7.053805774278215</v>
      </c>
      <c r="R84" s="6">
        <f>Q84/R60</f>
        <v>0</v>
      </c>
      <c r="Y84" s="1" t="s">
        <v>21</v>
      </c>
      <c r="Z84" s="2">
        <v>2.27</v>
      </c>
      <c r="AA84" s="1">
        <f t="shared" si="13"/>
        <v>0.941908713692946</v>
      </c>
      <c r="AD84" s="2">
        <v>2.27</v>
      </c>
      <c r="AE84" s="1">
        <f t="shared" si="14"/>
        <v>0.941908713692946</v>
      </c>
    </row>
    <row r="85" spans="9:31" ht="12.75">
      <c r="I85" s="1">
        <f t="shared" si="16"/>
        <v>2.1388888888888893</v>
      </c>
      <c r="J85" s="1">
        <f t="shared" si="17"/>
        <v>0.5322580645161292</v>
      </c>
      <c r="N85" s="1">
        <v>225</v>
      </c>
      <c r="O85" s="1">
        <f>CONVERT(N85,"cm","ft")</f>
        <v>7.381889763779528</v>
      </c>
      <c r="R85" s="6">
        <f>Q85/R60</f>
        <v>0</v>
      </c>
      <c r="Y85" s="1">
        <v>80</v>
      </c>
      <c r="Z85" s="2">
        <v>0</v>
      </c>
      <c r="AA85" s="1">
        <f t="shared" si="13"/>
        <v>0</v>
      </c>
      <c r="AD85" s="2">
        <v>0</v>
      </c>
      <c r="AE85" s="1">
        <f t="shared" si="14"/>
        <v>0</v>
      </c>
    </row>
    <row r="86" spans="9:15" ht="12.75">
      <c r="I86" s="1">
        <f t="shared" si="16"/>
        <v>0.888888888888889</v>
      </c>
      <c r="J86" s="1">
        <f t="shared" si="17"/>
        <v>0.2211981566820277</v>
      </c>
      <c r="N86" s="1">
        <v>235</v>
      </c>
      <c r="O86" s="1">
        <f>CONVERT(N86,"cm","ft")</f>
        <v>7.70997375328084</v>
      </c>
    </row>
    <row r="87" spans="9:10" ht="12.75">
      <c r="I87" s="1">
        <f t="shared" si="16"/>
        <v>0</v>
      </c>
      <c r="J87" s="1">
        <f t="shared" si="17"/>
        <v>0</v>
      </c>
    </row>
    <row r="88" spans="9:10" ht="12.75">
      <c r="I88" s="1">
        <f t="shared" si="16"/>
        <v>0</v>
      </c>
      <c r="J88" s="1">
        <f t="shared" si="17"/>
        <v>0</v>
      </c>
    </row>
    <row r="89" spans="9:10" ht="12.75">
      <c r="I89" s="1">
        <f t="shared" si="16"/>
        <v>0</v>
      </c>
      <c r="J89" s="1">
        <f t="shared" si="17"/>
        <v>0</v>
      </c>
    </row>
    <row r="90" spans="9:10" ht="12.75">
      <c r="I90" s="1">
        <f t="shared" si="16"/>
        <v>0</v>
      </c>
      <c r="J90" s="1">
        <f t="shared" si="17"/>
        <v>0</v>
      </c>
    </row>
    <row r="91" spans="9:10" ht="12.75">
      <c r="I91" s="1">
        <f t="shared" si="16"/>
        <v>0</v>
      </c>
      <c r="J91" s="1">
        <f t="shared" si="17"/>
        <v>0</v>
      </c>
    </row>
    <row r="92" spans="9:10" ht="12.75">
      <c r="I92" s="1">
        <f t="shared" si="16"/>
        <v>0</v>
      </c>
      <c r="J92" s="1">
        <f t="shared" si="17"/>
        <v>0</v>
      </c>
    </row>
    <row r="93" spans="9:10" ht="12.75">
      <c r="I93" s="1">
        <f t="shared" si="16"/>
        <v>0</v>
      </c>
      <c r="J93" s="1">
        <f t="shared" si="17"/>
        <v>0</v>
      </c>
    </row>
    <row r="99" spans="3:4" ht="12.75">
      <c r="C99" s="4" t="s">
        <v>12</v>
      </c>
      <c r="D99" s="4"/>
    </row>
    <row r="100" spans="1:30" ht="12.75">
      <c r="A100" s="8" t="s">
        <v>1</v>
      </c>
      <c r="B100" s="8"/>
      <c r="C100" s="1" t="s">
        <v>38</v>
      </c>
      <c r="G100" s="6">
        <f>MAX(F102:F124)</f>
        <v>0.2672199170124481</v>
      </c>
      <c r="H100" s="8" t="s">
        <v>1</v>
      </c>
      <c r="I100" s="8"/>
      <c r="J100" s="1" t="s">
        <v>9</v>
      </c>
      <c r="L100" s="8" t="s">
        <v>1</v>
      </c>
      <c r="M100" s="8"/>
      <c r="N100" s="1" t="s">
        <v>37</v>
      </c>
      <c r="R100" s="6">
        <f>MAX(Q102:Q124)</f>
        <v>0.32024896265560165</v>
      </c>
      <c r="S100" s="8" t="s">
        <v>1</v>
      </c>
      <c r="T100" s="8"/>
      <c r="U100" s="1" t="s">
        <v>10</v>
      </c>
      <c r="W100" s="8" t="s">
        <v>1</v>
      </c>
      <c r="X100" s="8"/>
      <c r="Y100" s="1" t="s">
        <v>7</v>
      </c>
      <c r="AB100" s="8" t="s">
        <v>1</v>
      </c>
      <c r="AC100" s="8"/>
      <c r="AD100" s="1" t="s">
        <v>10</v>
      </c>
    </row>
    <row r="101" spans="1:31" ht="12.75">
      <c r="A101" s="8" t="s">
        <v>2</v>
      </c>
      <c r="C101" s="1" t="s">
        <v>6</v>
      </c>
      <c r="D101" s="1" t="s">
        <v>39</v>
      </c>
      <c r="E101" s="1" t="s">
        <v>3</v>
      </c>
      <c r="F101" s="1" t="s">
        <v>4</v>
      </c>
      <c r="G101" s="2" t="s">
        <v>41</v>
      </c>
      <c r="H101" s="8" t="s">
        <v>2</v>
      </c>
      <c r="J101" s="1" t="s">
        <v>3</v>
      </c>
      <c r="K101" s="1" t="s">
        <v>4</v>
      </c>
      <c r="L101" s="8" t="s">
        <v>2</v>
      </c>
      <c r="N101" s="1" t="s">
        <v>5</v>
      </c>
      <c r="O101" s="2" t="s">
        <v>40</v>
      </c>
      <c r="P101" s="1" t="s">
        <v>3</v>
      </c>
      <c r="Q101" s="1" t="s">
        <v>4</v>
      </c>
      <c r="R101" s="2" t="s">
        <v>41</v>
      </c>
      <c r="S101" s="8" t="s">
        <v>2</v>
      </c>
      <c r="U101" s="1" t="s">
        <v>3</v>
      </c>
      <c r="V101" s="1" t="s">
        <v>4</v>
      </c>
      <c r="W101" s="8" t="s">
        <v>2</v>
      </c>
      <c r="Y101" s="1" t="s">
        <v>5</v>
      </c>
      <c r="Z101" s="1" t="s">
        <v>3</v>
      </c>
      <c r="AA101" s="1" t="s">
        <v>4</v>
      </c>
      <c r="AB101" s="8" t="s">
        <v>2</v>
      </c>
      <c r="AD101" s="1" t="s">
        <v>3</v>
      </c>
      <c r="AE101" s="1" t="s">
        <v>4</v>
      </c>
    </row>
    <row r="102" spans="1:31" ht="12.75">
      <c r="A102" s="8">
        <v>0.28</v>
      </c>
      <c r="B102" s="1">
        <f>0.28/2.41</f>
        <v>0.11618257261410789</v>
      </c>
      <c r="C102" s="1">
        <v>0.75</v>
      </c>
      <c r="D102" s="1">
        <f>CONVERT(C102,"cm","ft")</f>
        <v>0.024606299212598427</v>
      </c>
      <c r="E102" s="1">
        <v>0</v>
      </c>
      <c r="F102" s="1">
        <f>E102*(0.28/2.41)</f>
        <v>0</v>
      </c>
      <c r="G102" s="6">
        <f>F102/G100</f>
        <v>0</v>
      </c>
      <c r="H102" s="8">
        <v>1</v>
      </c>
      <c r="I102" s="1">
        <f>1/2.41</f>
        <v>0.41493775933609955</v>
      </c>
      <c r="J102" s="1">
        <v>0.45</v>
      </c>
      <c r="K102" s="1">
        <f>J102*(1/2.41)</f>
        <v>0.18672199170124482</v>
      </c>
      <c r="L102" s="8">
        <v>0.34</v>
      </c>
      <c r="M102" s="1">
        <f>0.34/2.41</f>
        <v>0.14107883817427386</v>
      </c>
      <c r="N102" s="1">
        <v>0</v>
      </c>
      <c r="O102" s="1">
        <f>CONVERT(N102,"cm","ft")</f>
        <v>0</v>
      </c>
      <c r="P102" s="1">
        <v>0</v>
      </c>
      <c r="Q102" s="1">
        <f>P102*(0.34/2.41)</f>
        <v>0</v>
      </c>
      <c r="R102" s="6">
        <f>Q102/R100</f>
        <v>0</v>
      </c>
      <c r="S102" s="8">
        <v>1</v>
      </c>
      <c r="T102" s="1">
        <f>1/2.41</f>
        <v>0.41493775933609955</v>
      </c>
      <c r="U102" s="7" t="s">
        <v>24</v>
      </c>
      <c r="W102" s="8">
        <v>1</v>
      </c>
      <c r="X102" s="1">
        <f>1/2.41</f>
        <v>0.41493775933609955</v>
      </c>
      <c r="Y102" s="1">
        <v>13</v>
      </c>
      <c r="Z102" s="1">
        <v>0</v>
      </c>
      <c r="AA102" s="1">
        <f>Z102*(1/2.41)</f>
        <v>0</v>
      </c>
      <c r="AB102" s="8">
        <v>1</v>
      </c>
      <c r="AC102" s="1">
        <f>1/2.41</f>
        <v>0.41493775933609955</v>
      </c>
      <c r="AD102" s="1">
        <v>0</v>
      </c>
      <c r="AE102" s="1">
        <f>AD102*(1/2.41)</f>
        <v>0</v>
      </c>
    </row>
    <row r="103" spans="1:31" ht="12.75">
      <c r="A103" s="8" t="s">
        <v>3</v>
      </c>
      <c r="C103" s="1">
        <v>5.75</v>
      </c>
      <c r="D103" s="1">
        <f>CONVERT(C103,"cm","ft")</f>
        <v>0.18864829396325458</v>
      </c>
      <c r="E103" s="1">
        <v>0.74</v>
      </c>
      <c r="F103" s="1">
        <f aca="true" t="shared" si="18" ref="F103:F110">E103*(0.28/2.41)</f>
        <v>0.08597510373443984</v>
      </c>
      <c r="G103" s="6">
        <f>F103/G100</f>
        <v>0.32173913043478264</v>
      </c>
      <c r="H103" s="8" t="s">
        <v>3</v>
      </c>
      <c r="J103" s="1">
        <v>0.45</v>
      </c>
      <c r="K103" s="1">
        <f aca="true" t="shared" si="19" ref="K103:K110">J103*(1/2.41)</f>
        <v>0.18672199170124482</v>
      </c>
      <c r="L103" s="8" t="s">
        <v>3</v>
      </c>
      <c r="N103" s="1">
        <v>10</v>
      </c>
      <c r="O103" s="1">
        <f>CONVERT(N103,"cm","ft")</f>
        <v>0.32808398950131235</v>
      </c>
      <c r="P103" s="1">
        <v>0.13</v>
      </c>
      <c r="Q103" s="1">
        <f aca="true" t="shared" si="20" ref="Q103:Q124">P103*(0.34/2.41)</f>
        <v>0.0183402489626556</v>
      </c>
      <c r="R103" s="6">
        <f>Q103/R100</f>
        <v>0.05726872246696035</v>
      </c>
      <c r="S103" s="8" t="s">
        <v>3</v>
      </c>
      <c r="U103" s="1">
        <v>0.03</v>
      </c>
      <c r="V103" s="1">
        <f>U103*(1/2.41)</f>
        <v>0.012448132780082987</v>
      </c>
      <c r="W103" s="8" t="s">
        <v>3</v>
      </c>
      <c r="Y103" s="1">
        <v>41</v>
      </c>
      <c r="Z103" s="1">
        <v>0</v>
      </c>
      <c r="AA103" s="1">
        <f aca="true" t="shared" si="21" ref="AA103:AA118">Z103*(1/2.41)</f>
        <v>0</v>
      </c>
      <c r="AB103" s="8" t="s">
        <v>3</v>
      </c>
      <c r="AD103" s="1">
        <v>0.09</v>
      </c>
      <c r="AE103" s="1">
        <f aca="true" t="shared" si="22" ref="AE103:AE118">AD103*(1/2.41)</f>
        <v>0.03734439834024896</v>
      </c>
    </row>
    <row r="104" spans="1:31" ht="12.75">
      <c r="A104" s="8">
        <v>2.41</v>
      </c>
      <c r="C104" s="1">
        <v>15</v>
      </c>
      <c r="D104" s="1">
        <f>CONVERT(C104,"cm","ft")</f>
        <v>0.4921259842519685</v>
      </c>
      <c r="E104" s="1">
        <v>1.56</v>
      </c>
      <c r="F104" s="1">
        <f t="shared" si="18"/>
        <v>0.18124481327800832</v>
      </c>
      <c r="G104" s="6">
        <f>F104/G100</f>
        <v>0.6782608695652175</v>
      </c>
      <c r="H104" s="8">
        <v>2.41</v>
      </c>
      <c r="J104" s="1">
        <v>0.91</v>
      </c>
      <c r="K104" s="1">
        <f t="shared" si="19"/>
        <v>0.3775933609958506</v>
      </c>
      <c r="L104" s="8">
        <v>2.41</v>
      </c>
      <c r="N104" s="1">
        <v>30</v>
      </c>
      <c r="O104" s="1">
        <f>CONVERT(N104,"cm","ft")</f>
        <v>0.984251968503937</v>
      </c>
      <c r="P104" s="1">
        <v>0.5</v>
      </c>
      <c r="Q104" s="1">
        <f t="shared" si="20"/>
        <v>0.07053941908713693</v>
      </c>
      <c r="R104" s="6">
        <f>Q104/R100</f>
        <v>0.22026431718061673</v>
      </c>
      <c r="S104" s="8">
        <v>2.41</v>
      </c>
      <c r="U104" s="1">
        <v>0.06</v>
      </c>
      <c r="V104" s="1">
        <f aca="true" t="shared" si="23" ref="V104:V124">U104*(1/2.41)</f>
        <v>0.024896265560165973</v>
      </c>
      <c r="W104" s="8">
        <v>2.41</v>
      </c>
      <c r="Y104" s="1">
        <v>45</v>
      </c>
      <c r="Z104" s="1">
        <v>0.1</v>
      </c>
      <c r="AA104" s="1">
        <f t="shared" si="21"/>
        <v>0.04149377593360996</v>
      </c>
      <c r="AB104" s="8">
        <v>2.41</v>
      </c>
      <c r="AD104" s="1">
        <v>0.1</v>
      </c>
      <c r="AE104" s="1">
        <f t="shared" si="22"/>
        <v>0.04149377593360996</v>
      </c>
    </row>
    <row r="105" spans="3:31" ht="12.75">
      <c r="C105" s="1">
        <v>25</v>
      </c>
      <c r="D105" s="1">
        <f>CONVERT(C105,"cm","ft")</f>
        <v>0.8202099737532809</v>
      </c>
      <c r="E105" s="1">
        <v>2.3</v>
      </c>
      <c r="F105" s="1">
        <f t="shared" si="18"/>
        <v>0.2672199170124481</v>
      </c>
      <c r="G105" s="6">
        <f>F105/G100</f>
        <v>1</v>
      </c>
      <c r="J105" s="1">
        <v>1.75</v>
      </c>
      <c r="K105" s="1">
        <f t="shared" si="19"/>
        <v>0.7261410788381742</v>
      </c>
      <c r="N105" s="1">
        <v>50</v>
      </c>
      <c r="O105" s="1">
        <f>CONVERT(N105,"cm","ft")</f>
        <v>1.6404199475065617</v>
      </c>
      <c r="P105" s="1">
        <v>0.13</v>
      </c>
      <c r="Q105" s="1">
        <f t="shared" si="20"/>
        <v>0.0183402489626556</v>
      </c>
      <c r="R105" s="6">
        <f>Q105/R100</f>
        <v>0.05726872246696035</v>
      </c>
      <c r="U105" s="1">
        <v>0.06</v>
      </c>
      <c r="V105" s="1">
        <f t="shared" si="23"/>
        <v>0.024896265560165973</v>
      </c>
      <c r="Y105" s="1">
        <v>50</v>
      </c>
      <c r="Z105" s="1">
        <v>0</v>
      </c>
      <c r="AA105" s="1">
        <f t="shared" si="21"/>
        <v>0</v>
      </c>
      <c r="AD105" s="1">
        <v>0.3</v>
      </c>
      <c r="AE105" s="1">
        <f t="shared" si="22"/>
        <v>0.12448132780082986</v>
      </c>
    </row>
    <row r="106" spans="3:31" ht="12.75">
      <c r="C106" s="1">
        <v>35</v>
      </c>
      <c r="D106" s="1">
        <f>CONVERT(C106,"cm","ft")</f>
        <v>1.1482939632545932</v>
      </c>
      <c r="E106" s="1">
        <v>1.65</v>
      </c>
      <c r="F106" s="1">
        <f t="shared" si="18"/>
        <v>0.191701244813278</v>
      </c>
      <c r="G106" s="6">
        <f>F106/G100</f>
        <v>0.717391304347826</v>
      </c>
      <c r="J106" s="1">
        <v>1.88</v>
      </c>
      <c r="K106" s="1">
        <f t="shared" si="19"/>
        <v>0.7800829875518671</v>
      </c>
      <c r="N106" s="1">
        <v>70</v>
      </c>
      <c r="O106" s="1">
        <f>CONVERT(N106,"cm","ft")</f>
        <v>2.2965879265091864</v>
      </c>
      <c r="P106" s="1">
        <v>1.01</v>
      </c>
      <c r="Q106" s="1">
        <f t="shared" si="20"/>
        <v>0.1424896265560166</v>
      </c>
      <c r="R106" s="6">
        <f>Q106/R100</f>
        <v>0.44493392070484583</v>
      </c>
      <c r="U106" s="1">
        <v>0.12</v>
      </c>
      <c r="V106" s="1">
        <f t="shared" si="23"/>
        <v>0.04979253112033195</v>
      </c>
      <c r="Y106" s="1">
        <v>54</v>
      </c>
      <c r="Z106" s="1">
        <v>0</v>
      </c>
      <c r="AA106" s="1">
        <f t="shared" si="21"/>
        <v>0</v>
      </c>
      <c r="AD106" s="1">
        <v>0.45</v>
      </c>
      <c r="AE106" s="1">
        <f t="shared" si="22"/>
        <v>0.18672199170124482</v>
      </c>
    </row>
    <row r="107" spans="3:31" ht="12.75">
      <c r="C107" s="1">
        <v>45</v>
      </c>
      <c r="D107" s="1">
        <f>CONVERT(C107,"cm","ft")</f>
        <v>1.4763779527559056</v>
      </c>
      <c r="E107" s="1">
        <v>1.55</v>
      </c>
      <c r="F107" s="1">
        <f t="shared" si="18"/>
        <v>0.18008298755186722</v>
      </c>
      <c r="G107" s="6">
        <f>F107/G100</f>
        <v>0.6739130434782609</v>
      </c>
      <c r="J107" s="1">
        <v>2.41</v>
      </c>
      <c r="K107" s="1">
        <f t="shared" si="19"/>
        <v>1</v>
      </c>
      <c r="N107" s="1">
        <v>90</v>
      </c>
      <c r="O107" s="1">
        <f>CONVERT(N107,"cm","ft")</f>
        <v>2.952755905511811</v>
      </c>
      <c r="P107" s="1">
        <v>1.26</v>
      </c>
      <c r="Q107" s="1">
        <f t="shared" si="20"/>
        <v>0.17775933609958505</v>
      </c>
      <c r="R107" s="6">
        <f>Q107/R100</f>
        <v>0.5550660792951542</v>
      </c>
      <c r="U107" s="1">
        <v>0.27</v>
      </c>
      <c r="V107" s="1">
        <f t="shared" si="23"/>
        <v>0.11203319502074689</v>
      </c>
      <c r="Y107" s="1">
        <v>56</v>
      </c>
      <c r="Z107" s="1">
        <v>0.55</v>
      </c>
      <c r="AA107" s="1">
        <f t="shared" si="21"/>
        <v>0.22821576763485477</v>
      </c>
      <c r="AD107" s="1">
        <v>0.55</v>
      </c>
      <c r="AE107" s="1">
        <f t="shared" si="22"/>
        <v>0.22821576763485477</v>
      </c>
    </row>
    <row r="108" spans="3:31" ht="12.75">
      <c r="C108" s="1">
        <v>55</v>
      </c>
      <c r="D108" s="1">
        <f>CONVERT(C108,"cm","ft")</f>
        <v>1.804461942257218</v>
      </c>
      <c r="E108" s="1">
        <v>0.66</v>
      </c>
      <c r="F108" s="1">
        <f t="shared" si="18"/>
        <v>0.0766804979253112</v>
      </c>
      <c r="G108" s="6">
        <f>F108/G100</f>
        <v>0.28695652173913044</v>
      </c>
      <c r="J108" s="1">
        <v>1.95</v>
      </c>
      <c r="K108" s="1">
        <f t="shared" si="19"/>
        <v>0.8091286307053941</v>
      </c>
      <c r="N108" s="1">
        <v>110</v>
      </c>
      <c r="O108" s="1">
        <f>CONVERT(N108,"cm","ft")</f>
        <v>3.608923884514436</v>
      </c>
      <c r="P108" s="1">
        <v>1.08</v>
      </c>
      <c r="Q108" s="1">
        <f t="shared" si="20"/>
        <v>0.1523651452282158</v>
      </c>
      <c r="R108" s="6">
        <f>Q108/R100</f>
        <v>0.47577092511013225</v>
      </c>
      <c r="U108" s="1">
        <v>0.37</v>
      </c>
      <c r="V108" s="1">
        <f t="shared" si="23"/>
        <v>0.15352697095435683</v>
      </c>
      <c r="Y108" s="1">
        <v>57</v>
      </c>
      <c r="Z108" s="1">
        <v>0</v>
      </c>
      <c r="AA108" s="1">
        <f t="shared" si="21"/>
        <v>0</v>
      </c>
      <c r="AD108" s="1">
        <v>0.55</v>
      </c>
      <c r="AE108" s="1">
        <f t="shared" si="22"/>
        <v>0.22821576763485477</v>
      </c>
    </row>
    <row r="109" spans="3:31" ht="12.75">
      <c r="C109" s="1">
        <v>65</v>
      </c>
      <c r="D109" s="1">
        <f>CONVERT(C109,"cm","ft")</f>
        <v>2.1325459317585302</v>
      </c>
      <c r="E109" s="1">
        <v>0.16</v>
      </c>
      <c r="F109" s="1">
        <f t="shared" si="18"/>
        <v>0.018589211618257263</v>
      </c>
      <c r="G109" s="6">
        <f>F109/G100</f>
        <v>0.06956521739130435</v>
      </c>
      <c r="J109" s="1">
        <v>0.61</v>
      </c>
      <c r="K109" s="1">
        <f t="shared" si="19"/>
        <v>0.25311203319502074</v>
      </c>
      <c r="N109" s="1">
        <v>130</v>
      </c>
      <c r="O109" s="1">
        <f>CONVERT(N109,"cm","ft")</f>
        <v>4.2650918635170605</v>
      </c>
      <c r="P109" s="1">
        <v>2.27</v>
      </c>
      <c r="Q109" s="1">
        <f t="shared" si="20"/>
        <v>0.32024896265560165</v>
      </c>
      <c r="R109" s="6">
        <f>Q109/R100</f>
        <v>1</v>
      </c>
      <c r="U109" s="1">
        <v>2.41</v>
      </c>
      <c r="V109" s="1">
        <f t="shared" si="23"/>
        <v>1</v>
      </c>
      <c r="Y109" s="1">
        <v>60</v>
      </c>
      <c r="Z109" s="1">
        <v>0.22</v>
      </c>
      <c r="AA109" s="1">
        <f t="shared" si="21"/>
        <v>0.0912863070539419</v>
      </c>
      <c r="AD109" s="1">
        <v>0.59</v>
      </c>
      <c r="AE109" s="1">
        <f t="shared" si="22"/>
        <v>0.24481327800829872</v>
      </c>
    </row>
    <row r="110" spans="3:31" ht="12.75">
      <c r="C110" s="1">
        <v>75</v>
      </c>
      <c r="D110" s="1">
        <f>CONVERT(C110,"cm","ft")</f>
        <v>2.4606299212598426</v>
      </c>
      <c r="E110" s="1">
        <v>0</v>
      </c>
      <c r="F110" s="1">
        <f t="shared" si="18"/>
        <v>0</v>
      </c>
      <c r="G110" s="6">
        <f>F110/G100</f>
        <v>0</v>
      </c>
      <c r="J110" s="1">
        <v>0</v>
      </c>
      <c r="K110" s="1">
        <f t="shared" si="19"/>
        <v>0</v>
      </c>
      <c r="N110" s="1">
        <v>150</v>
      </c>
      <c r="O110" s="1">
        <f>CONVERT(N110,"cm","ft")</f>
        <v>4.921259842519685</v>
      </c>
      <c r="P110" s="1">
        <v>0.18</v>
      </c>
      <c r="Q110" s="1">
        <f t="shared" si="20"/>
        <v>0.025394190871369293</v>
      </c>
      <c r="R110" s="6">
        <f>Q110/R100</f>
        <v>0.07929515418502202</v>
      </c>
      <c r="U110" s="1">
        <v>2.41</v>
      </c>
      <c r="V110" s="1">
        <f t="shared" si="23"/>
        <v>1</v>
      </c>
      <c r="Y110" s="1">
        <v>63</v>
      </c>
      <c r="Z110" s="1">
        <v>0</v>
      </c>
      <c r="AA110" s="1">
        <f t="shared" si="21"/>
        <v>0</v>
      </c>
      <c r="AD110" s="1">
        <v>0.63</v>
      </c>
      <c r="AE110" s="1">
        <f t="shared" si="22"/>
        <v>0.2614107883817427</v>
      </c>
    </row>
    <row r="111" spans="3:31" ht="12.75">
      <c r="C111" s="1">
        <v>85</v>
      </c>
      <c r="D111" s="1">
        <f>CONVERT(C111,"cm","ft")</f>
        <v>2.788713910761155</v>
      </c>
      <c r="E111" s="7" t="s">
        <v>25</v>
      </c>
      <c r="G111" s="6">
        <f>F111/G100</f>
        <v>0</v>
      </c>
      <c r="J111" s="7" t="s">
        <v>24</v>
      </c>
      <c r="N111" s="1">
        <v>170</v>
      </c>
      <c r="O111" s="1">
        <f>CONVERT(N111,"cm","ft")</f>
        <v>5.57742782152231</v>
      </c>
      <c r="P111" s="1">
        <v>0.44</v>
      </c>
      <c r="Q111" s="1">
        <f t="shared" si="20"/>
        <v>0.062074688796680495</v>
      </c>
      <c r="R111" s="6">
        <f>Q111/R100</f>
        <v>0.19383259911894274</v>
      </c>
      <c r="U111" s="1">
        <v>2.41</v>
      </c>
      <c r="V111" s="1">
        <f t="shared" si="23"/>
        <v>1</v>
      </c>
      <c r="Y111" s="1">
        <v>64</v>
      </c>
      <c r="Z111" s="1">
        <v>0.11</v>
      </c>
      <c r="AA111" s="1">
        <f t="shared" si="21"/>
        <v>0.04564315352697095</v>
      </c>
      <c r="AD111" s="1">
        <v>0.64</v>
      </c>
      <c r="AE111" s="1">
        <f t="shared" si="22"/>
        <v>0.26556016597510373</v>
      </c>
    </row>
    <row r="112" spans="3:31" ht="12.75">
      <c r="C112" s="1">
        <v>95</v>
      </c>
      <c r="D112" s="1">
        <f>CONVERT(C112,"cm","ft")</f>
        <v>3.1167979002624673</v>
      </c>
      <c r="G112" s="6">
        <f>F112/G100</f>
        <v>0</v>
      </c>
      <c r="N112" s="1">
        <v>190</v>
      </c>
      <c r="O112" s="1">
        <f>CONVERT(N112,"cm","ft")</f>
        <v>6.233595800524935</v>
      </c>
      <c r="P112" s="1">
        <v>0</v>
      </c>
      <c r="Q112" s="1">
        <f t="shared" si="20"/>
        <v>0</v>
      </c>
      <c r="R112" s="6">
        <f>Q112/R100</f>
        <v>0</v>
      </c>
      <c r="U112" s="1">
        <v>2.41</v>
      </c>
      <c r="V112" s="1">
        <f t="shared" si="23"/>
        <v>1</v>
      </c>
      <c r="Y112" s="1">
        <v>65</v>
      </c>
      <c r="Z112" s="1">
        <v>0.66</v>
      </c>
      <c r="AA112" s="1">
        <f t="shared" si="21"/>
        <v>0.2738589211618257</v>
      </c>
      <c r="AD112" s="1">
        <v>0.66</v>
      </c>
      <c r="AE112" s="1">
        <f t="shared" si="22"/>
        <v>0.2738589211618257</v>
      </c>
    </row>
    <row r="113" spans="3:31" ht="12.75">
      <c r="C113" s="1">
        <v>105</v>
      </c>
      <c r="D113" s="1">
        <f>CONVERT(C113,"cm","ft")</f>
        <v>3.4448818897637796</v>
      </c>
      <c r="G113" s="6">
        <f>F113/G100</f>
        <v>0</v>
      </c>
      <c r="N113" s="1">
        <v>210</v>
      </c>
      <c r="O113" s="1">
        <f>CONVERT(N113,"cm","ft")</f>
        <v>6.889763779527559</v>
      </c>
      <c r="P113" s="1">
        <v>0.07</v>
      </c>
      <c r="Q113" s="1">
        <f t="shared" si="20"/>
        <v>0.009875518672199171</v>
      </c>
      <c r="R113" s="6">
        <f>Q113/R100</f>
        <v>0.030837004405286347</v>
      </c>
      <c r="U113" s="1">
        <v>2.41</v>
      </c>
      <c r="V113" s="1">
        <f t="shared" si="23"/>
        <v>1</v>
      </c>
      <c r="Y113" s="1">
        <v>67</v>
      </c>
      <c r="Z113" s="1">
        <v>0.43</v>
      </c>
      <c r="AA113" s="1">
        <f t="shared" si="21"/>
        <v>0.1784232365145228</v>
      </c>
      <c r="AD113" s="1">
        <v>0.74</v>
      </c>
      <c r="AE113" s="1">
        <f t="shared" si="22"/>
        <v>0.30705394190871366</v>
      </c>
    </row>
    <row r="114" spans="3:31" ht="12.75">
      <c r="C114" s="1">
        <v>110</v>
      </c>
      <c r="D114" s="1">
        <f>CONVERT(C114,"cm","ft")</f>
        <v>3.608923884514436</v>
      </c>
      <c r="G114" s="6">
        <f>F114/G100</f>
        <v>0</v>
      </c>
      <c r="N114" s="1">
        <v>230</v>
      </c>
      <c r="O114" s="1">
        <f>CONVERT(N114,"cm","ft")</f>
        <v>7.545931758530184</v>
      </c>
      <c r="P114" s="1">
        <v>0</v>
      </c>
      <c r="Q114" s="1">
        <f t="shared" si="20"/>
        <v>0</v>
      </c>
      <c r="R114" s="6">
        <f>Q114/R100</f>
        <v>0</v>
      </c>
      <c r="U114" s="1">
        <v>2.41</v>
      </c>
      <c r="V114" s="1">
        <f t="shared" si="23"/>
        <v>1</v>
      </c>
      <c r="Y114" s="1">
        <v>70</v>
      </c>
      <c r="Z114" s="1">
        <v>0.88</v>
      </c>
      <c r="AA114" s="1">
        <f t="shared" si="21"/>
        <v>0.3651452282157676</v>
      </c>
      <c r="AD114" s="1">
        <v>0.88</v>
      </c>
      <c r="AE114" s="1">
        <f t="shared" si="22"/>
        <v>0.3651452282157676</v>
      </c>
    </row>
    <row r="115" spans="3:31" ht="12.75">
      <c r="C115" s="1">
        <v>115</v>
      </c>
      <c r="D115" s="1">
        <f>CONVERT(C115,"cm","ft")</f>
        <v>3.772965879265092</v>
      </c>
      <c r="G115" s="6">
        <f>F115/G100</f>
        <v>0</v>
      </c>
      <c r="N115" s="1">
        <v>250</v>
      </c>
      <c r="O115" s="1">
        <f>CONVERT(N115,"cm","ft")</f>
        <v>8.202099737532809</v>
      </c>
      <c r="P115" s="1">
        <v>0</v>
      </c>
      <c r="Q115" s="1">
        <f t="shared" si="20"/>
        <v>0</v>
      </c>
      <c r="R115" s="6">
        <f>Q115/R100</f>
        <v>0</v>
      </c>
      <c r="U115" s="1">
        <v>2.41</v>
      </c>
      <c r="V115" s="1">
        <f t="shared" si="23"/>
        <v>1</v>
      </c>
      <c r="Y115" s="1">
        <v>74</v>
      </c>
      <c r="Z115" s="1">
        <v>0.66</v>
      </c>
      <c r="AA115" s="1">
        <f t="shared" si="21"/>
        <v>0.2738589211618257</v>
      </c>
      <c r="AD115" s="1">
        <v>1.9</v>
      </c>
      <c r="AE115" s="1">
        <f t="shared" si="22"/>
        <v>0.7883817427385891</v>
      </c>
    </row>
    <row r="116" spans="3:31" ht="12.75">
      <c r="C116" s="1">
        <v>125</v>
      </c>
      <c r="D116" s="1">
        <f>CONVERT(C116,"cm","ft")</f>
        <v>4.101049868766404</v>
      </c>
      <c r="G116" s="6">
        <f>F116/G100</f>
        <v>0</v>
      </c>
      <c r="N116" s="1">
        <v>270</v>
      </c>
      <c r="O116" s="1">
        <f>CONVERT(N116,"cm","ft")</f>
        <v>8.858267716535433</v>
      </c>
      <c r="P116" s="1">
        <v>0</v>
      </c>
      <c r="Q116" s="1">
        <f t="shared" si="20"/>
        <v>0</v>
      </c>
      <c r="R116" s="6">
        <f>Q116/R100</f>
        <v>0</v>
      </c>
      <c r="U116" s="1">
        <v>2.41</v>
      </c>
      <c r="V116" s="1">
        <f t="shared" si="23"/>
        <v>1</v>
      </c>
      <c r="Y116" s="1" t="s">
        <v>31</v>
      </c>
      <c r="Z116" s="1">
        <v>1.76</v>
      </c>
      <c r="AA116" s="1">
        <f t="shared" si="21"/>
        <v>0.7302904564315352</v>
      </c>
      <c r="AD116" s="1">
        <v>2.16</v>
      </c>
      <c r="AE116" s="1">
        <f t="shared" si="22"/>
        <v>0.8962655601659751</v>
      </c>
    </row>
    <row r="117" spans="3:31" ht="12.75">
      <c r="C117" s="1">
        <v>135</v>
      </c>
      <c r="D117" s="1">
        <f>CONVERT(C117,"cm","ft")</f>
        <v>4.429133858267717</v>
      </c>
      <c r="G117" s="6">
        <f>F117/G100</f>
        <v>0</v>
      </c>
      <c r="N117" s="1">
        <v>290</v>
      </c>
      <c r="O117" s="1">
        <f>CONVERT(N117,"cm","ft")</f>
        <v>9.514435695538058</v>
      </c>
      <c r="P117" s="1">
        <v>0</v>
      </c>
      <c r="Q117" s="1">
        <f t="shared" si="20"/>
        <v>0</v>
      </c>
      <c r="R117" s="6">
        <f>Q117/R100</f>
        <v>0</v>
      </c>
      <c r="U117" s="1">
        <v>2.41</v>
      </c>
      <c r="V117" s="1">
        <f t="shared" si="23"/>
        <v>1</v>
      </c>
      <c r="Y117" s="1" t="s">
        <v>32</v>
      </c>
      <c r="Z117" s="1">
        <v>1.41</v>
      </c>
      <c r="AA117" s="1">
        <f t="shared" si="21"/>
        <v>0.5850622406639003</v>
      </c>
      <c r="AD117" s="1">
        <v>1.41</v>
      </c>
      <c r="AE117" s="1">
        <f t="shared" si="22"/>
        <v>0.5850622406639003</v>
      </c>
    </row>
    <row r="118" spans="3:31" ht="12.75">
      <c r="C118" s="1">
        <v>145</v>
      </c>
      <c r="D118" s="1">
        <f>CONVERT(C118,"cm","ft")</f>
        <v>4.757217847769029</v>
      </c>
      <c r="G118" s="6">
        <f>F118/G100</f>
        <v>0</v>
      </c>
      <c r="N118" s="1">
        <v>310</v>
      </c>
      <c r="O118" s="1">
        <f>CONVERT(N118,"cm","ft")</f>
        <v>10.170603674540683</v>
      </c>
      <c r="P118" s="1">
        <v>0</v>
      </c>
      <c r="Q118" s="1">
        <f t="shared" si="20"/>
        <v>0</v>
      </c>
      <c r="R118" s="6">
        <f>Q118/R100</f>
        <v>0</v>
      </c>
      <c r="U118" s="1">
        <v>2.41</v>
      </c>
      <c r="V118" s="1">
        <f t="shared" si="23"/>
        <v>1</v>
      </c>
      <c r="Y118" s="1">
        <v>80</v>
      </c>
      <c r="Z118" s="1">
        <v>0.11</v>
      </c>
      <c r="AA118" s="1">
        <f t="shared" si="21"/>
        <v>0.04564315352697095</v>
      </c>
      <c r="AD118" s="1">
        <v>0.11</v>
      </c>
      <c r="AE118" s="1">
        <f t="shared" si="22"/>
        <v>0.04564315352697095</v>
      </c>
    </row>
    <row r="119" spans="3:22" ht="12.75">
      <c r="C119" s="1">
        <v>155</v>
      </c>
      <c r="D119" s="1">
        <f>CONVERT(C119,"cm","ft")</f>
        <v>5.085301837270341</v>
      </c>
      <c r="G119" s="6">
        <f>F119/G100</f>
        <v>0</v>
      </c>
      <c r="N119" s="1">
        <v>330</v>
      </c>
      <c r="O119" s="1">
        <f>CONVERT(N119,"cm","ft")</f>
        <v>10.826771653543307</v>
      </c>
      <c r="P119" s="1">
        <v>0</v>
      </c>
      <c r="Q119" s="1">
        <f t="shared" si="20"/>
        <v>0</v>
      </c>
      <c r="R119" s="6">
        <f>Q119/R100</f>
        <v>0</v>
      </c>
      <c r="U119" s="1">
        <v>2.41</v>
      </c>
      <c r="V119" s="1">
        <f t="shared" si="23"/>
        <v>1</v>
      </c>
    </row>
    <row r="120" spans="3:22" ht="12.75">
      <c r="C120" s="1">
        <v>165</v>
      </c>
      <c r="D120" s="1">
        <f>CONVERT(C120,"cm","ft")</f>
        <v>5.413385826771654</v>
      </c>
      <c r="G120" s="6">
        <f>F120/G100</f>
        <v>0</v>
      </c>
      <c r="N120" s="1">
        <v>350</v>
      </c>
      <c r="O120" s="1">
        <f>CONVERT(N120,"cm","ft")</f>
        <v>11.482939632545932</v>
      </c>
      <c r="P120" s="1">
        <v>0</v>
      </c>
      <c r="Q120" s="1">
        <f t="shared" si="20"/>
        <v>0</v>
      </c>
      <c r="R120" s="6">
        <f>Q120/R100</f>
        <v>0</v>
      </c>
      <c r="U120" s="1">
        <v>2.41</v>
      </c>
      <c r="V120" s="1">
        <f t="shared" si="23"/>
        <v>1</v>
      </c>
    </row>
    <row r="121" spans="14:22" ht="12.75">
      <c r="N121" s="1">
        <v>370</v>
      </c>
      <c r="O121" s="1">
        <f>CONVERT(N121,"cm","ft")</f>
        <v>12.139107611548557</v>
      </c>
      <c r="P121" s="1">
        <v>0</v>
      </c>
      <c r="Q121" s="1">
        <f t="shared" si="20"/>
        <v>0</v>
      </c>
      <c r="R121" s="6">
        <f>Q121/R100</f>
        <v>0</v>
      </c>
      <c r="U121" s="1">
        <v>2.41</v>
      </c>
      <c r="V121" s="1">
        <f t="shared" si="23"/>
        <v>1</v>
      </c>
    </row>
    <row r="122" spans="14:22" ht="12.75">
      <c r="N122" s="1">
        <v>390</v>
      </c>
      <c r="O122" s="1">
        <f>CONVERT(N122,"cm","ft")</f>
        <v>12.795275590551181</v>
      </c>
      <c r="P122" s="1">
        <v>0</v>
      </c>
      <c r="Q122" s="1">
        <f t="shared" si="20"/>
        <v>0</v>
      </c>
      <c r="R122" s="6">
        <f>Q122/R100</f>
        <v>0</v>
      </c>
      <c r="U122" s="1">
        <v>2.41</v>
      </c>
      <c r="V122" s="1">
        <f t="shared" si="23"/>
        <v>1</v>
      </c>
    </row>
    <row r="123" spans="14:22" ht="12.75">
      <c r="N123" s="1">
        <v>410</v>
      </c>
      <c r="O123" s="1">
        <f>CONVERT(N123,"cm","ft")</f>
        <v>13.451443569553806</v>
      </c>
      <c r="P123" s="1">
        <v>0</v>
      </c>
      <c r="Q123" s="1">
        <f t="shared" si="20"/>
        <v>0</v>
      </c>
      <c r="R123" s="6">
        <f>Q123/R100</f>
        <v>0</v>
      </c>
      <c r="U123" s="1">
        <v>2.41</v>
      </c>
      <c r="V123" s="1">
        <f t="shared" si="23"/>
        <v>1</v>
      </c>
    </row>
    <row r="124" spans="14:22" ht="12.75">
      <c r="N124" s="1">
        <v>430</v>
      </c>
      <c r="O124" s="1">
        <f>CONVERT(N124,"cm","ft")</f>
        <v>14.10761154855643</v>
      </c>
      <c r="P124" s="1">
        <v>0</v>
      </c>
      <c r="Q124" s="1">
        <f t="shared" si="20"/>
        <v>0</v>
      </c>
      <c r="R124" s="6">
        <f>Q124/R100</f>
        <v>0</v>
      </c>
      <c r="U124" s="1">
        <v>2.41</v>
      </c>
      <c r="V124" s="1">
        <f t="shared" si="23"/>
        <v>1</v>
      </c>
    </row>
    <row r="125" spans="3:18" ht="12.75">
      <c r="C125" s="4" t="s">
        <v>13</v>
      </c>
      <c r="D125" s="4"/>
      <c r="R125" s="6"/>
    </row>
    <row r="126" spans="1:30" ht="12.75">
      <c r="A126" s="8" t="s">
        <v>1</v>
      </c>
      <c r="B126" s="8"/>
      <c r="C126" s="1" t="s">
        <v>38</v>
      </c>
      <c r="G126" s="6">
        <f>MAX(F128:F150)</f>
        <v>0.6596707818930041</v>
      </c>
      <c r="H126" s="8" t="s">
        <v>1</v>
      </c>
      <c r="I126" s="8"/>
      <c r="J126" s="1" t="s">
        <v>9</v>
      </c>
      <c r="L126" s="8" t="s">
        <v>1</v>
      </c>
      <c r="M126" s="8"/>
      <c r="N126" s="1" t="s">
        <v>23</v>
      </c>
      <c r="R126" s="6">
        <f>MAX(Q128:Q150)</f>
        <v>0.1975206611570248</v>
      </c>
      <c r="S126" s="8" t="s">
        <v>1</v>
      </c>
      <c r="T126" s="8"/>
      <c r="U126" s="1" t="s">
        <v>10</v>
      </c>
      <c r="W126" s="8" t="s">
        <v>1</v>
      </c>
      <c r="X126" s="8"/>
      <c r="Y126" s="1" t="s">
        <v>7</v>
      </c>
      <c r="AB126" s="8" t="s">
        <v>1</v>
      </c>
      <c r="AC126" s="8"/>
      <c r="AD126" s="1" t="s">
        <v>10</v>
      </c>
    </row>
    <row r="127" spans="1:31" ht="12.75">
      <c r="A127" s="8" t="s">
        <v>2</v>
      </c>
      <c r="C127" s="1" t="s">
        <v>6</v>
      </c>
      <c r="D127" s="1" t="s">
        <v>39</v>
      </c>
      <c r="E127" s="1" t="s">
        <v>3</v>
      </c>
      <c r="F127" s="1" t="s">
        <v>4</v>
      </c>
      <c r="G127" s="2" t="s">
        <v>41</v>
      </c>
      <c r="H127" s="8" t="s">
        <v>2</v>
      </c>
      <c r="J127" s="1" t="s">
        <v>3</v>
      </c>
      <c r="K127" s="1" t="s">
        <v>4</v>
      </c>
      <c r="L127" s="8" t="s">
        <v>2</v>
      </c>
      <c r="N127" s="1" t="s">
        <v>5</v>
      </c>
      <c r="O127" s="2" t="s">
        <v>40</v>
      </c>
      <c r="P127" s="1" t="s">
        <v>3</v>
      </c>
      <c r="Q127" s="1" t="s">
        <v>4</v>
      </c>
      <c r="R127" s="2" t="s">
        <v>41</v>
      </c>
      <c r="S127" s="8" t="s">
        <v>2</v>
      </c>
      <c r="U127" s="1" t="s">
        <v>3</v>
      </c>
      <c r="V127" s="1" t="s">
        <v>4</v>
      </c>
      <c r="W127" s="8" t="s">
        <v>2</v>
      </c>
      <c r="Y127" s="1" t="s">
        <v>5</v>
      </c>
      <c r="Z127" s="1" t="s">
        <v>3</v>
      </c>
      <c r="AA127" s="1" t="s">
        <v>4</v>
      </c>
      <c r="AB127" s="8" t="s">
        <v>2</v>
      </c>
      <c r="AD127" s="1" t="s">
        <v>3</v>
      </c>
      <c r="AE127" s="1" t="s">
        <v>4</v>
      </c>
    </row>
    <row r="128" spans="1:31" ht="12.75">
      <c r="A128" s="8">
        <v>0.7</v>
      </c>
      <c r="C128" s="1">
        <v>0.75</v>
      </c>
      <c r="D128" s="1">
        <f>CONVERT(C128,"cm","ft")</f>
        <v>0.024606299212598427</v>
      </c>
      <c r="E128" s="1">
        <v>0</v>
      </c>
      <c r="F128" s="1">
        <f>E128*(0.7/2.43)</f>
        <v>0</v>
      </c>
      <c r="G128" s="6">
        <f>F128/G126</f>
        <v>0</v>
      </c>
      <c r="H128" s="8">
        <v>1</v>
      </c>
      <c r="I128" s="1">
        <f>1/2.43</f>
        <v>0.4115226337448559</v>
      </c>
      <c r="J128" s="1">
        <v>2.43</v>
      </c>
      <c r="K128" s="1">
        <f>J128*(1/2.43)</f>
        <v>1</v>
      </c>
      <c r="L128" s="8">
        <v>0.2</v>
      </c>
      <c r="M128" s="1">
        <f>0.2/2.42</f>
        <v>0.08264462809917356</v>
      </c>
      <c r="N128" s="1">
        <v>0</v>
      </c>
      <c r="O128" s="1">
        <f>CONVERT(N128,"cm","ft")</f>
        <v>0</v>
      </c>
      <c r="P128" s="1">
        <v>0</v>
      </c>
      <c r="Q128" s="1">
        <f>P128*(0.2/2.42)</f>
        <v>0</v>
      </c>
      <c r="R128" s="6">
        <f>Q128/R126</f>
        <v>0</v>
      </c>
      <c r="S128" s="8">
        <v>1</v>
      </c>
      <c r="T128" s="1">
        <f>1/2.42</f>
        <v>0.4132231404958678</v>
      </c>
      <c r="U128" s="7">
        <v>0</v>
      </c>
      <c r="V128" s="1">
        <f>U128*(1/2.42)</f>
        <v>0</v>
      </c>
      <c r="W128" s="8">
        <v>1</v>
      </c>
      <c r="X128" s="1">
        <f>W128/W130</f>
        <v>0.4115226337448559</v>
      </c>
      <c r="Y128" s="1">
        <v>30</v>
      </c>
      <c r="Z128" s="1">
        <v>0.53</v>
      </c>
      <c r="AA128" s="1">
        <f>Z128*(1/2.43)</f>
        <v>0.21810699588477364</v>
      </c>
      <c r="AB128" s="8">
        <v>1</v>
      </c>
      <c r="AC128" s="1">
        <f>AB128/2.43</f>
        <v>0.4115226337448559</v>
      </c>
      <c r="AD128" s="1">
        <v>0.53</v>
      </c>
      <c r="AE128" s="1">
        <f>AD128*(1/2.43)</f>
        <v>0.21810699588477364</v>
      </c>
    </row>
    <row r="129" spans="1:31" ht="12.75">
      <c r="A129" s="8" t="s">
        <v>3</v>
      </c>
      <c r="C129" s="1">
        <v>5.75</v>
      </c>
      <c r="D129" s="1">
        <f>CONVERT(C129,"cm","ft")</f>
        <v>0.18864829396325458</v>
      </c>
      <c r="E129" s="1">
        <v>2.29</v>
      </c>
      <c r="F129" s="1">
        <f aca="true" t="shared" si="24" ref="F129:F146">E129*(0.7/2.43)</f>
        <v>0.6596707818930041</v>
      </c>
      <c r="G129" s="6">
        <f>F129/G126</f>
        <v>1</v>
      </c>
      <c r="H129" s="8" t="s">
        <v>3</v>
      </c>
      <c r="J129" s="1">
        <v>2.43</v>
      </c>
      <c r="K129" s="1">
        <f aca="true" t="shared" si="25" ref="K129:K146">J129*(1/2.43)</f>
        <v>1</v>
      </c>
      <c r="L129" s="8" t="s">
        <v>3</v>
      </c>
      <c r="N129" s="1">
        <v>5</v>
      </c>
      <c r="O129" s="1">
        <f>CONVERT(N129,"cm","ft")</f>
        <v>0.16404199475065617</v>
      </c>
      <c r="P129" s="1">
        <v>0</v>
      </c>
      <c r="Q129" s="1">
        <f aca="true" t="shared" si="26" ref="Q129:Q149">P129*(0.2/2.42)</f>
        <v>0</v>
      </c>
      <c r="R129" s="6">
        <f>Q129/R126</f>
        <v>0</v>
      </c>
      <c r="S129" s="8" t="s">
        <v>3</v>
      </c>
      <c r="U129" s="1">
        <v>0</v>
      </c>
      <c r="V129" s="1">
        <f aca="true" t="shared" si="27" ref="V129:V149">U129*(1/2.42)</f>
        <v>0</v>
      </c>
      <c r="W129" s="8" t="s">
        <v>3</v>
      </c>
      <c r="Y129" s="1">
        <v>31</v>
      </c>
      <c r="Z129" s="1">
        <v>0</v>
      </c>
      <c r="AA129" s="1">
        <f aca="true" t="shared" si="28" ref="AA129:AA153">Z129*(1/2.43)</f>
        <v>0</v>
      </c>
      <c r="AB129" s="8" t="s">
        <v>3</v>
      </c>
      <c r="AD129" s="1">
        <v>0.5</v>
      </c>
      <c r="AE129" s="1">
        <f aca="true" t="shared" si="29" ref="AE129:AE153">AD129*(1/2.43)</f>
        <v>0.20576131687242796</v>
      </c>
    </row>
    <row r="130" spans="1:31" ht="12.75">
      <c r="A130" s="8">
        <v>2.43</v>
      </c>
      <c r="C130" s="1">
        <v>15</v>
      </c>
      <c r="D130" s="1">
        <f>CONVERT(C130,"cm","ft")</f>
        <v>0.4921259842519685</v>
      </c>
      <c r="E130" s="1">
        <v>0.8</v>
      </c>
      <c r="F130" s="1">
        <f t="shared" si="24"/>
        <v>0.23045267489711932</v>
      </c>
      <c r="G130" s="6">
        <f>F130/G126</f>
        <v>0.34934497816593885</v>
      </c>
      <c r="H130" s="8">
        <v>2.43</v>
      </c>
      <c r="J130" s="1">
        <v>0.83</v>
      </c>
      <c r="K130" s="1">
        <f t="shared" si="25"/>
        <v>0.3415637860082304</v>
      </c>
      <c r="L130" s="8">
        <v>2.42</v>
      </c>
      <c r="N130" s="1">
        <v>15</v>
      </c>
      <c r="O130" s="1">
        <f>CONVERT(N130,"cm","ft")</f>
        <v>0.4921259842519685</v>
      </c>
      <c r="P130" s="1">
        <v>0</v>
      </c>
      <c r="Q130" s="1">
        <f t="shared" si="26"/>
        <v>0</v>
      </c>
      <c r="R130" s="6">
        <f>Q130/R126</f>
        <v>0</v>
      </c>
      <c r="S130" s="8">
        <v>2.42</v>
      </c>
      <c r="U130" s="1">
        <v>0</v>
      </c>
      <c r="V130" s="1">
        <f t="shared" si="27"/>
        <v>0</v>
      </c>
      <c r="W130" s="8">
        <v>2.43</v>
      </c>
      <c r="Y130" s="1">
        <v>37</v>
      </c>
      <c r="Z130" s="1">
        <v>0.11</v>
      </c>
      <c r="AA130" s="1">
        <f t="shared" si="28"/>
        <v>0.04526748971193415</v>
      </c>
      <c r="AB130" s="8">
        <v>2.43</v>
      </c>
      <c r="AD130" s="1">
        <v>0.38</v>
      </c>
      <c r="AE130" s="1">
        <f t="shared" si="29"/>
        <v>0.15637860082304525</v>
      </c>
    </row>
    <row r="131" spans="3:31" ht="12.75">
      <c r="C131" s="1">
        <v>25</v>
      </c>
      <c r="D131" s="1">
        <f>CONVERT(C131,"cm","ft")</f>
        <v>0.8202099737532809</v>
      </c>
      <c r="E131" s="1">
        <v>0.28</v>
      </c>
      <c r="F131" s="1">
        <f t="shared" si="24"/>
        <v>0.08065843621399177</v>
      </c>
      <c r="G131" s="6">
        <f>F131/G126</f>
        <v>0.12227074235807861</v>
      </c>
      <c r="J131" s="1">
        <v>0.39</v>
      </c>
      <c r="K131" s="1">
        <f t="shared" si="25"/>
        <v>0.16049382716049382</v>
      </c>
      <c r="N131" s="1">
        <v>25</v>
      </c>
      <c r="O131" s="1">
        <f>CONVERT(N131,"cm","ft")</f>
        <v>0.8202099737532809</v>
      </c>
      <c r="P131" s="1">
        <v>1.23</v>
      </c>
      <c r="Q131" s="1">
        <f t="shared" si="26"/>
        <v>0.10165289256198347</v>
      </c>
      <c r="R131" s="6">
        <f>Q131/R126</f>
        <v>0.5146443514644351</v>
      </c>
      <c r="U131" s="1">
        <v>1.88</v>
      </c>
      <c r="V131" s="1">
        <f t="shared" si="27"/>
        <v>0.7768595041322314</v>
      </c>
      <c r="Y131" s="1">
        <v>40</v>
      </c>
      <c r="Z131" s="1">
        <v>0</v>
      </c>
      <c r="AA131" s="1">
        <f t="shared" si="28"/>
        <v>0</v>
      </c>
      <c r="AD131" s="1">
        <v>0.32</v>
      </c>
      <c r="AE131" s="1">
        <f t="shared" si="29"/>
        <v>0.1316872427983539</v>
      </c>
    </row>
    <row r="132" spans="3:31" ht="12.75">
      <c r="C132" s="1">
        <v>35</v>
      </c>
      <c r="D132" s="1">
        <f>CONVERT(C132,"cm","ft")</f>
        <v>1.1482939632545932</v>
      </c>
      <c r="E132" s="1">
        <v>0.1</v>
      </c>
      <c r="F132" s="1">
        <f t="shared" si="24"/>
        <v>0.028806584362139915</v>
      </c>
      <c r="G132" s="6">
        <f>F132/G126</f>
        <v>0.043668122270742356</v>
      </c>
      <c r="J132" s="1">
        <v>0.21</v>
      </c>
      <c r="K132" s="1">
        <f t="shared" si="25"/>
        <v>0.08641975308641973</v>
      </c>
      <c r="N132" s="1">
        <v>35</v>
      </c>
      <c r="O132" s="1">
        <f>CONVERT(N132,"cm","ft")</f>
        <v>1.1482939632545932</v>
      </c>
      <c r="P132" s="1">
        <v>2.08</v>
      </c>
      <c r="Q132" s="1">
        <f t="shared" si="26"/>
        <v>0.171900826446281</v>
      </c>
      <c r="R132" s="6">
        <f>Q132/R126</f>
        <v>0.8702928870292886</v>
      </c>
      <c r="U132" s="1">
        <v>2.42</v>
      </c>
      <c r="V132" s="1">
        <f t="shared" si="27"/>
        <v>1</v>
      </c>
      <c r="Y132" s="1">
        <v>41</v>
      </c>
      <c r="Z132" s="1">
        <v>0</v>
      </c>
      <c r="AA132" s="1">
        <f t="shared" si="28"/>
        <v>0</v>
      </c>
      <c r="AD132" s="1">
        <v>0.3</v>
      </c>
      <c r="AE132" s="1">
        <f t="shared" si="29"/>
        <v>0.12345679012345677</v>
      </c>
    </row>
    <row r="133" spans="3:31" ht="12.75">
      <c r="C133" s="1">
        <v>45</v>
      </c>
      <c r="D133" s="1">
        <f>CONVERT(C133,"cm","ft")</f>
        <v>1.4763779527559056</v>
      </c>
      <c r="E133" s="1">
        <v>0</v>
      </c>
      <c r="F133" s="1">
        <f t="shared" si="24"/>
        <v>0</v>
      </c>
      <c r="G133" s="6">
        <f>F133/G126</f>
        <v>0</v>
      </c>
      <c r="J133" s="1">
        <v>0</v>
      </c>
      <c r="K133" s="1">
        <f t="shared" si="25"/>
        <v>0</v>
      </c>
      <c r="N133" s="1">
        <v>45</v>
      </c>
      <c r="O133" s="1">
        <f>CONVERT(N133,"cm","ft")</f>
        <v>1.4763779527559056</v>
      </c>
      <c r="P133" s="1">
        <v>1.76</v>
      </c>
      <c r="Q133" s="1">
        <f t="shared" si="26"/>
        <v>0.14545454545454545</v>
      </c>
      <c r="R133" s="6">
        <f>Q133/R126</f>
        <v>0.7364016736401673</v>
      </c>
      <c r="U133" s="1">
        <v>2.36</v>
      </c>
      <c r="V133" s="1">
        <f t="shared" si="27"/>
        <v>0.9752066115702479</v>
      </c>
      <c r="Y133" s="1">
        <v>43</v>
      </c>
      <c r="Z133" s="1">
        <v>0.11</v>
      </c>
      <c r="AA133" s="1">
        <f t="shared" si="28"/>
        <v>0.04526748971193415</v>
      </c>
      <c r="AD133" s="1">
        <v>0.26</v>
      </c>
      <c r="AE133" s="1">
        <f t="shared" si="29"/>
        <v>0.10699588477366255</v>
      </c>
    </row>
    <row r="134" spans="3:31" ht="12.75">
      <c r="C134" s="1">
        <v>55</v>
      </c>
      <c r="D134" s="1">
        <f>CONVERT(C134,"cm","ft")</f>
        <v>1.804461942257218</v>
      </c>
      <c r="E134" s="1">
        <v>0</v>
      </c>
      <c r="F134" s="1">
        <f t="shared" si="24"/>
        <v>0</v>
      </c>
      <c r="G134" s="6">
        <f>F134/G126</f>
        <v>0</v>
      </c>
      <c r="J134" s="1">
        <v>0</v>
      </c>
      <c r="K134" s="1">
        <f t="shared" si="25"/>
        <v>0</v>
      </c>
      <c r="N134" s="1">
        <v>55</v>
      </c>
      <c r="O134" s="1">
        <f>CONVERT(N134,"cm","ft")</f>
        <v>1.804461942257218</v>
      </c>
      <c r="P134" s="1">
        <v>2.39</v>
      </c>
      <c r="Q134" s="1">
        <f t="shared" si="26"/>
        <v>0.1975206611570248</v>
      </c>
      <c r="R134" s="6">
        <f>Q134/R126</f>
        <v>1</v>
      </c>
      <c r="U134" s="1">
        <v>2.32</v>
      </c>
      <c r="V134" s="1">
        <f t="shared" si="27"/>
        <v>0.9586776859504131</v>
      </c>
      <c r="Y134" s="1">
        <v>45</v>
      </c>
      <c r="Z134" s="1">
        <v>0.22</v>
      </c>
      <c r="AA134" s="1">
        <f t="shared" si="28"/>
        <v>0.0905349794238683</v>
      </c>
      <c r="AD134" s="1">
        <v>0.22</v>
      </c>
      <c r="AE134" s="1">
        <f t="shared" si="29"/>
        <v>0.0905349794238683</v>
      </c>
    </row>
    <row r="135" spans="3:31" ht="12.75">
      <c r="C135" s="1">
        <v>65</v>
      </c>
      <c r="D135" s="1">
        <f>CONVERT(C135,"cm","ft")</f>
        <v>2.1325459317585302</v>
      </c>
      <c r="E135" s="1">
        <v>0</v>
      </c>
      <c r="F135" s="1">
        <f t="shared" si="24"/>
        <v>0</v>
      </c>
      <c r="G135" s="6">
        <f>F135/G126</f>
        <v>0</v>
      </c>
      <c r="J135" s="1">
        <v>0</v>
      </c>
      <c r="K135" s="1">
        <f t="shared" si="25"/>
        <v>0</v>
      </c>
      <c r="N135" s="1">
        <v>65</v>
      </c>
      <c r="O135" s="1">
        <f>CONVERT(N135,"cm","ft")</f>
        <v>2.1325459317585302</v>
      </c>
      <c r="P135" s="1">
        <v>1.26</v>
      </c>
      <c r="Q135" s="1">
        <f t="shared" si="26"/>
        <v>0.10413223140495868</v>
      </c>
      <c r="R135" s="6">
        <f>Q135/R126</f>
        <v>0.5271966527196653</v>
      </c>
      <c r="U135" s="1">
        <v>2.15</v>
      </c>
      <c r="V135" s="1">
        <f t="shared" si="27"/>
        <v>0.8884297520661157</v>
      </c>
      <c r="Y135" s="1">
        <v>46</v>
      </c>
      <c r="Z135" s="1">
        <v>0.21</v>
      </c>
      <c r="AA135" s="1">
        <f t="shared" si="28"/>
        <v>0.08641975308641973</v>
      </c>
      <c r="AD135" s="1">
        <v>0.23</v>
      </c>
      <c r="AE135" s="1">
        <f t="shared" si="29"/>
        <v>0.09465020576131687</v>
      </c>
    </row>
    <row r="136" spans="3:31" ht="12.75">
      <c r="C136" s="1">
        <v>75</v>
      </c>
      <c r="D136" s="1">
        <f>CONVERT(C136,"cm","ft")</f>
        <v>2.4606299212598426</v>
      </c>
      <c r="E136" s="1">
        <v>0</v>
      </c>
      <c r="F136" s="1">
        <f t="shared" si="24"/>
        <v>0</v>
      </c>
      <c r="G136" s="6">
        <f>F136/G126</f>
        <v>0</v>
      </c>
      <c r="J136" s="1">
        <v>0</v>
      </c>
      <c r="K136" s="1">
        <f t="shared" si="25"/>
        <v>0</v>
      </c>
      <c r="N136" s="1">
        <v>75</v>
      </c>
      <c r="O136" s="1">
        <f>CONVERT(N136,"cm","ft")</f>
        <v>2.4606299212598426</v>
      </c>
      <c r="P136" s="1">
        <v>0.96</v>
      </c>
      <c r="Q136" s="1">
        <f t="shared" si="26"/>
        <v>0.07933884297520662</v>
      </c>
      <c r="R136" s="6">
        <f>Q136/R126</f>
        <v>0.401673640167364</v>
      </c>
      <c r="U136" s="1">
        <v>2</v>
      </c>
      <c r="V136" s="1">
        <f t="shared" si="27"/>
        <v>0.8264462809917356</v>
      </c>
      <c r="Y136" s="1">
        <v>47</v>
      </c>
      <c r="Z136" s="1">
        <v>0</v>
      </c>
      <c r="AA136" s="1">
        <f t="shared" si="28"/>
        <v>0</v>
      </c>
      <c r="AD136" s="1">
        <v>0.24</v>
      </c>
      <c r="AE136" s="1">
        <f t="shared" si="29"/>
        <v>0.09876543209876541</v>
      </c>
    </row>
    <row r="137" spans="3:31" ht="12.75">
      <c r="C137" s="1">
        <v>85</v>
      </c>
      <c r="D137" s="1">
        <f>CONVERT(C137,"cm","ft")</f>
        <v>2.788713910761155</v>
      </c>
      <c r="E137" s="1">
        <v>0</v>
      </c>
      <c r="F137" s="1">
        <f t="shared" si="24"/>
        <v>0</v>
      </c>
      <c r="G137" s="6">
        <f>F137/G126</f>
        <v>0</v>
      </c>
      <c r="J137" s="1">
        <v>0</v>
      </c>
      <c r="K137" s="1">
        <f t="shared" si="25"/>
        <v>0</v>
      </c>
      <c r="N137" s="1">
        <v>85</v>
      </c>
      <c r="O137" s="1">
        <f>CONVERT(N137,"cm","ft")</f>
        <v>2.788713910761155</v>
      </c>
      <c r="P137" s="1">
        <v>0.7</v>
      </c>
      <c r="Q137" s="1">
        <f t="shared" si="26"/>
        <v>0.05785123966942148</v>
      </c>
      <c r="R137" s="6">
        <f>Q137/R126</f>
        <v>0.2928870292887029</v>
      </c>
      <c r="U137" s="1">
        <v>1.78</v>
      </c>
      <c r="V137" s="1">
        <f t="shared" si="27"/>
        <v>0.7355371900826446</v>
      </c>
      <c r="Y137" s="1">
        <v>50</v>
      </c>
      <c r="Z137" s="1">
        <v>0.1</v>
      </c>
      <c r="AA137" s="1">
        <f t="shared" si="28"/>
        <v>0.0411522633744856</v>
      </c>
      <c r="AD137" s="1">
        <v>0.3</v>
      </c>
      <c r="AE137" s="1">
        <f t="shared" si="29"/>
        <v>0.12345679012345677</v>
      </c>
    </row>
    <row r="138" spans="3:31" ht="12.75">
      <c r="C138" s="1">
        <v>95</v>
      </c>
      <c r="D138" s="1">
        <f>CONVERT(C138,"cm","ft")</f>
        <v>3.1167979002624673</v>
      </c>
      <c r="E138" s="1">
        <v>0</v>
      </c>
      <c r="F138" s="1">
        <f t="shared" si="24"/>
        <v>0</v>
      </c>
      <c r="G138" s="6">
        <f>F138/G126</f>
        <v>0</v>
      </c>
      <c r="J138" s="1">
        <v>0</v>
      </c>
      <c r="K138" s="1">
        <f t="shared" si="25"/>
        <v>0</v>
      </c>
      <c r="N138" s="1">
        <v>95</v>
      </c>
      <c r="O138" s="1">
        <f>CONVERT(N138,"cm","ft")</f>
        <v>3.1167979002624673</v>
      </c>
      <c r="P138" s="1">
        <v>0.56</v>
      </c>
      <c r="Q138" s="1">
        <f t="shared" si="26"/>
        <v>0.046280991735537194</v>
      </c>
      <c r="R138" s="6">
        <f>Q138/R126</f>
        <v>0.23430962343096237</v>
      </c>
      <c r="U138" s="1">
        <v>1.71</v>
      </c>
      <c r="V138" s="1">
        <f t="shared" si="27"/>
        <v>0.7066115702479339</v>
      </c>
      <c r="Y138" s="1">
        <v>51</v>
      </c>
      <c r="Z138" s="1">
        <v>0.1</v>
      </c>
      <c r="AA138" s="1">
        <f t="shared" si="28"/>
        <v>0.0411522633744856</v>
      </c>
      <c r="AD138" s="1">
        <v>0.32</v>
      </c>
      <c r="AE138" s="1">
        <f t="shared" si="29"/>
        <v>0.1316872427983539</v>
      </c>
    </row>
    <row r="139" spans="3:31" ht="12.75">
      <c r="C139" s="1">
        <v>105</v>
      </c>
      <c r="D139" s="1">
        <f>CONVERT(C139,"cm","ft")</f>
        <v>3.4448818897637796</v>
      </c>
      <c r="E139" s="1">
        <v>0</v>
      </c>
      <c r="F139" s="1">
        <f t="shared" si="24"/>
        <v>0</v>
      </c>
      <c r="G139" s="6">
        <f>F139/G126</f>
        <v>0</v>
      </c>
      <c r="J139" s="1">
        <v>0</v>
      </c>
      <c r="K139" s="1">
        <f t="shared" si="25"/>
        <v>0</v>
      </c>
      <c r="N139" s="1">
        <v>105</v>
      </c>
      <c r="O139" s="1">
        <f>CONVERT(N139,"cm","ft")</f>
        <v>3.4448818897637796</v>
      </c>
      <c r="P139" s="1">
        <v>0</v>
      </c>
      <c r="Q139" s="1">
        <f t="shared" si="26"/>
        <v>0</v>
      </c>
      <c r="R139" s="6">
        <f>Q139/R126</f>
        <v>0</v>
      </c>
      <c r="U139" s="1">
        <v>1.53</v>
      </c>
      <c r="V139" s="1">
        <f t="shared" si="27"/>
        <v>0.6322314049586777</v>
      </c>
      <c r="Y139" s="1">
        <v>54</v>
      </c>
      <c r="Z139" s="1">
        <v>0.1</v>
      </c>
      <c r="AA139" s="1">
        <f t="shared" si="28"/>
        <v>0.0411522633744856</v>
      </c>
      <c r="AD139" s="1">
        <v>0.38</v>
      </c>
      <c r="AE139" s="1">
        <f t="shared" si="29"/>
        <v>0.15637860082304525</v>
      </c>
    </row>
    <row r="140" spans="3:31" ht="12.75">
      <c r="C140" s="1">
        <v>110</v>
      </c>
      <c r="D140" s="1">
        <f>CONVERT(C140,"cm","ft")</f>
        <v>3.608923884514436</v>
      </c>
      <c r="E140" s="1">
        <v>0</v>
      </c>
      <c r="F140" s="1">
        <f t="shared" si="24"/>
        <v>0</v>
      </c>
      <c r="G140" s="6">
        <f>F140/G126</f>
        <v>0</v>
      </c>
      <c r="J140" s="1">
        <v>0</v>
      </c>
      <c r="K140" s="1">
        <f t="shared" si="25"/>
        <v>0</v>
      </c>
      <c r="N140" s="1">
        <v>115</v>
      </c>
      <c r="O140" s="1">
        <f>CONVERT(N140,"cm","ft")</f>
        <v>3.772965879265092</v>
      </c>
      <c r="P140" s="1">
        <v>0.35</v>
      </c>
      <c r="Q140" s="1">
        <f t="shared" si="26"/>
        <v>0.02892561983471074</v>
      </c>
      <c r="R140" s="6">
        <f>Q140/R126</f>
        <v>0.14644351464435146</v>
      </c>
      <c r="U140" s="1">
        <v>1.38</v>
      </c>
      <c r="V140" s="1">
        <f t="shared" si="27"/>
        <v>0.5702479338842975</v>
      </c>
      <c r="Y140" s="1" t="s">
        <v>33</v>
      </c>
      <c r="Z140" s="1">
        <v>0.43</v>
      </c>
      <c r="AA140" s="1">
        <f t="shared" si="28"/>
        <v>0.17695473251028804</v>
      </c>
      <c r="AD140" s="1">
        <v>0.43</v>
      </c>
      <c r="AE140" s="1">
        <f t="shared" si="29"/>
        <v>0.17695473251028804</v>
      </c>
    </row>
    <row r="141" spans="3:31" ht="12.75">
      <c r="C141" s="1">
        <v>115</v>
      </c>
      <c r="D141" s="1">
        <f>CONVERT(C141,"cm","ft")</f>
        <v>3.772965879265092</v>
      </c>
      <c r="E141" s="1">
        <v>0</v>
      </c>
      <c r="F141" s="1">
        <f t="shared" si="24"/>
        <v>0</v>
      </c>
      <c r="G141" s="6">
        <f>F141/G126</f>
        <v>0</v>
      </c>
      <c r="J141" s="1">
        <v>0</v>
      </c>
      <c r="K141" s="1">
        <f t="shared" si="25"/>
        <v>0</v>
      </c>
      <c r="N141" s="1">
        <v>125</v>
      </c>
      <c r="O141" s="1">
        <f>CONVERT(N141,"cm","ft")</f>
        <v>4.101049868766404</v>
      </c>
      <c r="P141" s="1">
        <v>0.1</v>
      </c>
      <c r="Q141" s="1">
        <f t="shared" si="26"/>
        <v>0.008264462809917356</v>
      </c>
      <c r="R141" s="6">
        <f>Q141/R126</f>
        <v>0.04184100418410042</v>
      </c>
      <c r="U141" s="1">
        <v>1.22</v>
      </c>
      <c r="V141" s="1">
        <f t="shared" si="27"/>
        <v>0.5041322314049587</v>
      </c>
      <c r="Y141" s="1">
        <v>60</v>
      </c>
      <c r="Z141" s="1">
        <v>0</v>
      </c>
      <c r="AA141" s="1">
        <f t="shared" si="28"/>
        <v>0</v>
      </c>
      <c r="AD141" s="1">
        <v>0.47</v>
      </c>
      <c r="AE141" s="1">
        <f t="shared" si="29"/>
        <v>0.19341563786008228</v>
      </c>
    </row>
    <row r="142" spans="3:31" ht="12.75">
      <c r="C142" s="1">
        <v>125</v>
      </c>
      <c r="D142" s="1">
        <f>CONVERT(C142,"cm","ft")</f>
        <v>4.101049868766404</v>
      </c>
      <c r="E142" s="1">
        <v>0</v>
      </c>
      <c r="F142" s="1">
        <f t="shared" si="24"/>
        <v>0</v>
      </c>
      <c r="G142" s="6">
        <f>F142/G126</f>
        <v>0</v>
      </c>
      <c r="J142" s="1">
        <v>0</v>
      </c>
      <c r="K142" s="1">
        <f t="shared" si="25"/>
        <v>0</v>
      </c>
      <c r="N142" s="1">
        <v>135</v>
      </c>
      <c r="O142" s="1">
        <f>CONVERT(N142,"cm","ft")</f>
        <v>4.429133858267717</v>
      </c>
      <c r="P142" s="1">
        <v>0.11</v>
      </c>
      <c r="Q142" s="1">
        <f t="shared" si="26"/>
        <v>0.00909090909090909</v>
      </c>
      <c r="R142" s="6">
        <f>Q142/R126</f>
        <v>0.046025104602510455</v>
      </c>
      <c r="U142" s="1">
        <v>1.1</v>
      </c>
      <c r="V142" s="1">
        <f t="shared" si="27"/>
        <v>0.4545454545454546</v>
      </c>
      <c r="Y142" s="1">
        <v>63</v>
      </c>
      <c r="Z142" s="1">
        <v>0.22</v>
      </c>
      <c r="AA142" s="1">
        <f t="shared" si="28"/>
        <v>0.0905349794238683</v>
      </c>
      <c r="AD142" s="1">
        <v>0.51</v>
      </c>
      <c r="AE142" s="1">
        <f t="shared" si="29"/>
        <v>0.20987654320987653</v>
      </c>
    </row>
    <row r="143" spans="3:31" ht="12.75">
      <c r="C143" s="1">
        <v>135</v>
      </c>
      <c r="D143" s="1">
        <f>CONVERT(C143,"cm","ft")</f>
        <v>4.429133858267717</v>
      </c>
      <c r="E143" s="1">
        <v>0</v>
      </c>
      <c r="F143" s="1">
        <f t="shared" si="24"/>
        <v>0</v>
      </c>
      <c r="G143" s="6">
        <f>F143/G126</f>
        <v>0</v>
      </c>
      <c r="J143" s="1">
        <v>0</v>
      </c>
      <c r="K143" s="1">
        <f t="shared" si="25"/>
        <v>0</v>
      </c>
      <c r="N143" s="1">
        <v>145</v>
      </c>
      <c r="O143" s="1">
        <f>CONVERT(N143,"cm","ft")</f>
        <v>4.757217847769029</v>
      </c>
      <c r="P143" s="1">
        <v>0</v>
      </c>
      <c r="Q143" s="1">
        <f t="shared" si="26"/>
        <v>0</v>
      </c>
      <c r="R143" s="6">
        <f>Q143/R126</f>
        <v>0</v>
      </c>
      <c r="U143" s="1">
        <v>1</v>
      </c>
      <c r="V143" s="1">
        <f t="shared" si="27"/>
        <v>0.4132231404958678</v>
      </c>
      <c r="Y143" s="1">
        <v>64</v>
      </c>
      <c r="Z143" s="1">
        <v>0</v>
      </c>
      <c r="AA143" s="1">
        <f t="shared" si="28"/>
        <v>0</v>
      </c>
      <c r="AD143" s="1">
        <v>0.53</v>
      </c>
      <c r="AE143" s="1">
        <f t="shared" si="29"/>
        <v>0.21810699588477364</v>
      </c>
    </row>
    <row r="144" spans="3:31" ht="12.75">
      <c r="C144" s="1">
        <v>145</v>
      </c>
      <c r="D144" s="1">
        <f>CONVERT(C144,"cm","ft")</f>
        <v>4.757217847769029</v>
      </c>
      <c r="E144" s="1">
        <v>0</v>
      </c>
      <c r="F144" s="1">
        <f t="shared" si="24"/>
        <v>0</v>
      </c>
      <c r="G144" s="6">
        <f>F144/G126</f>
        <v>0</v>
      </c>
      <c r="J144" s="1">
        <v>0</v>
      </c>
      <c r="K144" s="1">
        <f t="shared" si="25"/>
        <v>0</v>
      </c>
      <c r="N144" s="1">
        <v>155</v>
      </c>
      <c r="O144" s="1">
        <f>CONVERT(N144,"cm","ft")</f>
        <v>5.085301837270341</v>
      </c>
      <c r="P144" s="1">
        <v>0</v>
      </c>
      <c r="Q144" s="1">
        <f t="shared" si="26"/>
        <v>0</v>
      </c>
      <c r="R144" s="6">
        <f>Q144/R126</f>
        <v>0</v>
      </c>
      <c r="U144" s="1">
        <v>0.78</v>
      </c>
      <c r="V144" s="1">
        <f t="shared" si="27"/>
        <v>0.3223140495867769</v>
      </c>
      <c r="Y144" s="1">
        <v>65</v>
      </c>
      <c r="Z144" s="1">
        <v>0.53</v>
      </c>
      <c r="AA144" s="1">
        <f t="shared" si="28"/>
        <v>0.21810699588477364</v>
      </c>
      <c r="AD144" s="1">
        <v>0.53</v>
      </c>
      <c r="AE144" s="1">
        <f t="shared" si="29"/>
        <v>0.21810699588477364</v>
      </c>
    </row>
    <row r="145" spans="3:31" ht="12.75">
      <c r="C145" s="1">
        <v>155</v>
      </c>
      <c r="D145" s="1">
        <f>CONVERT(C145,"cm","ft")</f>
        <v>5.085301837270341</v>
      </c>
      <c r="E145" s="1">
        <v>0</v>
      </c>
      <c r="F145" s="1">
        <f t="shared" si="24"/>
        <v>0</v>
      </c>
      <c r="G145" s="6">
        <f>F145/G126</f>
        <v>0</v>
      </c>
      <c r="J145" s="1">
        <v>0</v>
      </c>
      <c r="K145" s="1">
        <f t="shared" si="25"/>
        <v>0</v>
      </c>
      <c r="N145" s="1">
        <v>165</v>
      </c>
      <c r="O145" s="1">
        <f>CONVERT(N145,"cm","ft")</f>
        <v>5.413385826771654</v>
      </c>
      <c r="P145" s="1">
        <v>0.3</v>
      </c>
      <c r="Q145" s="1">
        <f t="shared" si="26"/>
        <v>0.024793388429752067</v>
      </c>
      <c r="R145" s="6">
        <f>Q145/R126</f>
        <v>0.12552301255230125</v>
      </c>
      <c r="U145" s="1">
        <v>0.62</v>
      </c>
      <c r="V145" s="1">
        <f t="shared" si="27"/>
        <v>0.256198347107438</v>
      </c>
      <c r="Y145" s="1">
        <v>67</v>
      </c>
      <c r="Z145" s="1">
        <v>0.32</v>
      </c>
      <c r="AA145" s="1">
        <f t="shared" si="28"/>
        <v>0.1316872427983539</v>
      </c>
      <c r="AD145" s="1">
        <v>1.3</v>
      </c>
      <c r="AE145" s="1">
        <f t="shared" si="29"/>
        <v>0.5349794238683128</v>
      </c>
    </row>
    <row r="146" spans="3:31" ht="12.75">
      <c r="C146" s="1">
        <v>165</v>
      </c>
      <c r="D146" s="1">
        <f>CONVERT(C146,"cm","ft")</f>
        <v>5.413385826771654</v>
      </c>
      <c r="E146" s="1">
        <v>0</v>
      </c>
      <c r="F146" s="1">
        <f t="shared" si="24"/>
        <v>0</v>
      </c>
      <c r="G146" s="6">
        <f>F146/G126</f>
        <v>0</v>
      </c>
      <c r="J146" s="1">
        <v>0</v>
      </c>
      <c r="K146" s="1">
        <f t="shared" si="25"/>
        <v>0</v>
      </c>
      <c r="N146" s="1">
        <v>175</v>
      </c>
      <c r="O146" s="1">
        <f>CONVERT(N146,"cm","ft")</f>
        <v>5.741469816272966</v>
      </c>
      <c r="P146" s="1">
        <v>0</v>
      </c>
      <c r="Q146" s="1">
        <f t="shared" si="26"/>
        <v>0</v>
      </c>
      <c r="R146" s="6">
        <f>Q146/R126</f>
        <v>0</v>
      </c>
      <c r="U146" s="1">
        <v>0.45</v>
      </c>
      <c r="V146" s="1">
        <f t="shared" si="27"/>
        <v>0.18595041322314051</v>
      </c>
      <c r="Y146" s="1">
        <v>70</v>
      </c>
      <c r="Z146" s="1">
        <v>2.43</v>
      </c>
      <c r="AA146" s="1">
        <f t="shared" si="28"/>
        <v>1</v>
      </c>
      <c r="AD146" s="1">
        <v>2.43</v>
      </c>
      <c r="AE146" s="1">
        <f t="shared" si="29"/>
        <v>1</v>
      </c>
    </row>
    <row r="147" spans="14:31" ht="12.75">
      <c r="N147" s="1">
        <v>185</v>
      </c>
      <c r="O147" s="1">
        <f>CONVERT(N147,"cm","ft")</f>
        <v>6.069553805774278</v>
      </c>
      <c r="P147" s="1">
        <v>0.12</v>
      </c>
      <c r="Q147" s="1">
        <f t="shared" si="26"/>
        <v>0.009917355371900827</v>
      </c>
      <c r="R147" s="6">
        <f>Q147/R126</f>
        <v>0.0502092050209205</v>
      </c>
      <c r="U147" s="1">
        <v>0.28</v>
      </c>
      <c r="V147" s="1">
        <f t="shared" si="27"/>
        <v>0.11570247933884299</v>
      </c>
      <c r="Y147" s="1">
        <v>71</v>
      </c>
      <c r="Z147" s="1">
        <v>0.22</v>
      </c>
      <c r="AA147" s="1">
        <f t="shared" si="28"/>
        <v>0.0905349794238683</v>
      </c>
      <c r="AD147" s="1">
        <v>2.43</v>
      </c>
      <c r="AE147" s="1">
        <f t="shared" si="29"/>
        <v>1</v>
      </c>
    </row>
    <row r="148" spans="14:31" ht="12.75">
      <c r="N148" s="1">
        <v>195</v>
      </c>
      <c r="O148" s="1">
        <f>CONVERT(N148,"cm","ft")</f>
        <v>6.397637795275591</v>
      </c>
      <c r="P148" s="1">
        <v>0.13</v>
      </c>
      <c r="Q148" s="1">
        <f t="shared" si="26"/>
        <v>0.010743801652892562</v>
      </c>
      <c r="R148" s="6">
        <f>Q148/R126</f>
        <v>0.05439330543933054</v>
      </c>
      <c r="U148" s="1">
        <v>0.16</v>
      </c>
      <c r="V148" s="1">
        <f t="shared" si="27"/>
        <v>0.06611570247933884</v>
      </c>
      <c r="Y148" s="1">
        <v>73</v>
      </c>
      <c r="Z148" s="1">
        <v>0.42</v>
      </c>
      <c r="AA148" s="1">
        <f t="shared" si="28"/>
        <v>0.17283950617283947</v>
      </c>
      <c r="AD148" s="1">
        <v>2.43</v>
      </c>
      <c r="AE148" s="1">
        <f t="shared" si="29"/>
        <v>1</v>
      </c>
    </row>
    <row r="149" spans="14:31" ht="12.75">
      <c r="N149" s="1">
        <v>205</v>
      </c>
      <c r="O149" s="1">
        <f>CONVERT(N149,"cm","ft")</f>
        <v>6.725721784776903</v>
      </c>
      <c r="P149" s="1">
        <v>0</v>
      </c>
      <c r="Q149" s="1">
        <f t="shared" si="26"/>
        <v>0</v>
      </c>
      <c r="R149" s="6">
        <f>Q149/R126</f>
        <v>0</v>
      </c>
      <c r="U149" s="1">
        <v>0</v>
      </c>
      <c r="V149" s="1">
        <f t="shared" si="27"/>
        <v>0</v>
      </c>
      <c r="Y149" s="1">
        <v>74</v>
      </c>
      <c r="Z149" s="1">
        <v>0.31</v>
      </c>
      <c r="AA149" s="1">
        <f t="shared" si="28"/>
        <v>0.12757201646090532</v>
      </c>
      <c r="AD149" s="1">
        <v>2.43</v>
      </c>
      <c r="AE149" s="1">
        <f t="shared" si="29"/>
        <v>1</v>
      </c>
    </row>
    <row r="150" spans="18:31" ht="12.75">
      <c r="R150" s="6"/>
      <c r="Y150" s="1">
        <v>75</v>
      </c>
      <c r="Z150" s="1">
        <v>0.31</v>
      </c>
      <c r="AA150" s="1">
        <f t="shared" si="28"/>
        <v>0.12757201646090532</v>
      </c>
      <c r="AD150" s="1">
        <v>2.43</v>
      </c>
      <c r="AE150" s="1">
        <f t="shared" si="29"/>
        <v>1</v>
      </c>
    </row>
    <row r="151" spans="25:31" ht="12.75">
      <c r="Y151" s="1" t="s">
        <v>21</v>
      </c>
      <c r="Z151" s="1">
        <v>2.43</v>
      </c>
      <c r="AA151" s="1">
        <f t="shared" si="28"/>
        <v>1</v>
      </c>
      <c r="AD151" s="1">
        <v>2.43</v>
      </c>
      <c r="AE151" s="1">
        <f t="shared" si="29"/>
        <v>1</v>
      </c>
    </row>
    <row r="152" spans="25:31" ht="12.75">
      <c r="Y152" s="1">
        <v>80</v>
      </c>
      <c r="Z152" s="1">
        <v>0.32</v>
      </c>
      <c r="AA152" s="1">
        <f t="shared" si="28"/>
        <v>0.1316872427983539</v>
      </c>
      <c r="AD152" s="1">
        <v>0.32</v>
      </c>
      <c r="AE152" s="1">
        <f t="shared" si="29"/>
        <v>0.1316872427983539</v>
      </c>
    </row>
    <row r="153" spans="25:31" ht="12.75">
      <c r="Y153" s="1">
        <v>87</v>
      </c>
      <c r="Z153" s="1">
        <v>0.11</v>
      </c>
      <c r="AA153" s="1">
        <f t="shared" si="28"/>
        <v>0.04526748971193415</v>
      </c>
      <c r="AD153" s="1">
        <v>0.11</v>
      </c>
      <c r="AE153" s="1">
        <f t="shared" si="29"/>
        <v>0.04526748971193415</v>
      </c>
    </row>
  </sheetData>
  <mergeCells count="2">
    <mergeCell ref="C33:F33"/>
    <mergeCell ref="N33:Q33"/>
  </mergeCells>
  <printOptions/>
  <pageMargins left="0.44" right="0.42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Graphics Workstation 2</dc:creator>
  <cp:keywords/>
  <dc:description/>
  <cp:lastModifiedBy>RCA</cp:lastModifiedBy>
  <cp:lastPrinted>2008-01-31T21:54:26Z</cp:lastPrinted>
  <dcterms:created xsi:type="dcterms:W3CDTF">2008-01-31T21:28:45Z</dcterms:created>
  <dcterms:modified xsi:type="dcterms:W3CDTF">2008-02-04T05:27:46Z</dcterms:modified>
  <cp:category/>
  <cp:version/>
  <cp:contentType/>
  <cp:contentStatus/>
</cp:coreProperties>
</file>